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875" activeTab="0"/>
  </bookViews>
  <sheets>
    <sheet name="კარკასი" sheetId="1" r:id="rId1"/>
  </sheets>
  <definedNames>
    <definedName name="_xlnm._FilterDatabase" localSheetId="0" hidden="1">'კარკასი'!$A$6:$M$85</definedName>
    <definedName name="_xlnm.Print_Area" localSheetId="0">'კარკასი'!$A$1:$M$103</definedName>
    <definedName name="_xlnm.Print_Titles" localSheetId="0">'კარკასი'!$6:$6</definedName>
  </definedNames>
  <calcPr fullCalcOnLoad="1"/>
</workbook>
</file>

<file path=xl/sharedStrings.xml><?xml version="1.0" encoding="utf-8"?>
<sst xmlns="http://schemas.openxmlformats.org/spreadsheetml/2006/main" count="193" uniqueCount="90">
  <si>
    <t>#</t>
  </si>
  <si>
    <t>samuSaoebis dasaxeleba</t>
  </si>
  <si>
    <t>ganzo-mileba</t>
  </si>
  <si>
    <t>raodenoba</t>
  </si>
  <si>
    <t>sul</t>
  </si>
  <si>
    <t>erTeuli</t>
  </si>
  <si>
    <t xml:space="preserve">zednadebi xarjebi </t>
  </si>
  <si>
    <t>%</t>
  </si>
  <si>
    <t>jami</t>
  </si>
  <si>
    <t xml:space="preserve">gegmiuri dagroveba  </t>
  </si>
  <si>
    <t>transporti manqana-meqanizmebi</t>
  </si>
  <si>
    <t xml:space="preserve">masala </t>
  </si>
  <si>
    <r>
      <t>m</t>
    </r>
    <r>
      <rPr>
        <vertAlign val="superscript"/>
        <sz val="10"/>
        <rFont val="AcadNusx"/>
        <family val="0"/>
      </rPr>
      <t>3</t>
    </r>
  </si>
  <si>
    <t>dRg</t>
  </si>
  <si>
    <r>
      <t>m</t>
    </r>
    <r>
      <rPr>
        <vertAlign val="superscript"/>
        <sz val="10"/>
        <rFont val="AcadNusx"/>
        <family val="0"/>
      </rPr>
      <t>2</t>
    </r>
  </si>
  <si>
    <t>Semsrulebeli:</t>
  </si>
  <si>
    <t>არსებული ბლოკის კედლის დემონტაჟი საძირკვლის ბლოკამდე</t>
  </si>
  <si>
    <t>მობილიზაცია და მომზადება</t>
  </si>
  <si>
    <t>მ/დ</t>
  </si>
  <si>
    <t>გ/მ</t>
  </si>
  <si>
    <t>მოჭრილი გრუნტის დასაწყობება უკუჩაყრისთვის</t>
  </si>
  <si>
    <t>საძირკვლის მოსაწყობად ბალასტის დაყრა და დატკეპვნა 2 ფენად</t>
  </si>
  <si>
    <t xml:space="preserve">საძირკვლის მოსაწყობად ღორღის დაყრა და დატკეპვნა 2 ფენად </t>
  </si>
  <si>
    <t>უსარგებლო გრუნტის და დაზიანებული ცემენტის ფილების მოჭრა და გადაყრა</t>
  </si>
  <si>
    <t>ქვაბულის ამოღება საძირკვლის მოსაწყობად</t>
  </si>
  <si>
    <t>გარე კედლების წყობა ბლოკით 20X40X40</t>
  </si>
  <si>
    <t>შიდა კედლების წყობა ბლოკით 10X40X40 შახტები</t>
  </si>
  <si>
    <t>შიდა კედლების წყობა ბლოკით 20X40X40 კიბის უჯრედები</t>
  </si>
  <si>
    <r>
      <t xml:space="preserve">ფასადზე დამათბუნებელი ფენის მოწყობა 50 მმ </t>
    </r>
    <r>
      <rPr>
        <sz val="10"/>
        <rFont val="Agency FB"/>
        <family val="2"/>
      </rPr>
      <t xml:space="preserve">XPS </t>
    </r>
  </si>
  <si>
    <t xml:space="preserve">ფასადის მოპირკეთება საფასადე აგურით </t>
  </si>
  <si>
    <t>ფასადის მოპირკეთება კომპაქტური ლამინატით</t>
  </si>
  <si>
    <t>ფასადის მოპირკეთება კომპოზიტური პანელით</t>
  </si>
  <si>
    <t>ხანძარმედეგი კარის ბლოკის მოწყობა</t>
  </si>
  <si>
    <t>ფასადის ლესვა ქ/ც ხსნარით ფანჯრის ბლოკის მოწყობის შემდეგ ფერდოების გათვალისწინებით</t>
  </si>
  <si>
    <t>იატაკების და სახურავის მოჭიმვა ქ/ც ხსნარით</t>
  </si>
  <si>
    <t>ჰიდროიზოლაციის 2 ფენის მოწყობა სახურავზე 200 მმ ამოკეცვით</t>
  </si>
  <si>
    <t xml:space="preserve">პარაპეტის მოწყობა სახურავზე ბლოკით 20X40X40 </t>
  </si>
  <si>
    <t xml:space="preserve">რ/ბ 200X200 პარაპეტის სარტყელის მოწყობა სახურავზე </t>
  </si>
  <si>
    <t>ქ.თბილისში ევროპული სკოლის მიმდებარედ ბაღის მშენებლობის  ხარჯთაღრიცხვა</t>
  </si>
  <si>
    <t xml:space="preserve">ალუმინის ვიტრაჟის და ფანჯრის ბლოკის მოწყობა </t>
  </si>
  <si>
    <t xml:space="preserve">მინა ბლოკის მოწყობა </t>
  </si>
  <si>
    <t>ორმაგი თაბაშირმუყაოს ტიხრების მოწყობა თავისივე პროფილებზე</t>
  </si>
  <si>
    <t>თაბაშირმუყაოს ტიხრებში ქვაბამბის მოწყობა</t>
  </si>
  <si>
    <t>ჭერებზე თაბაშირ მუყაოს ფილების მოწყობა თავისივე პროფილებზე</t>
  </si>
  <si>
    <r>
      <t xml:space="preserve">იატაკებზე და სახურავზე დამათბუნებელი და ხმისსაიზოლაციო 30-70 მმ </t>
    </r>
    <r>
      <rPr>
        <sz val="10"/>
        <rFont val="Algerian"/>
        <family val="5"/>
      </rPr>
      <t xml:space="preserve">XPS </t>
    </r>
    <r>
      <rPr>
        <sz val="10"/>
        <rFont val="AcadNusx"/>
        <family val="0"/>
      </rPr>
      <t>ფენის მოწყობა ქანობის გათვალისწინებით</t>
    </r>
  </si>
  <si>
    <t>ჭერებზე ნესტგამძლე თაბაშირ მუყაოს ფილების მოწყობა სველ წერტილებში თავისივე პროფილებზე</t>
  </si>
  <si>
    <t>ორმაგი ნესტგამძლე თაბაშირმუყაოს ტიხრების მოწყობა სველ წერტილებში თავისივე პროფილებზე</t>
  </si>
  <si>
    <t>შიდა ბლოკის კედლების  ლესვა ქ/ც ხსნარით პერიმეტრსა და კიბის უჯრედებში</t>
  </si>
  <si>
    <t>საძირკვლის გასწორება ხელით</t>
  </si>
  <si>
    <t>პ/ე</t>
  </si>
  <si>
    <t>დამხმარე მასალები(ლამინირებული ფანერა, კოჭი, დანკრატი, დამჭერი, ლურსმანი, ხემასალა, მავთული)</t>
  </si>
  <si>
    <t>ხარაჩოს აწყობა და დაშლა</t>
  </si>
  <si>
    <t>ფასადის შეღებვა ორჯერ წყალემულსიური საღებავით ფერდოების გათვალისწინებით</t>
  </si>
  <si>
    <t>კონსტრუქციული სამუშაოები</t>
  </si>
  <si>
    <t>კედლები, იატაკები, ჭერი</t>
  </si>
  <si>
    <t>ფასადი</t>
  </si>
  <si>
    <t>ფასადის გაუმჯობესებული ლესვა ბადეზე  ფერდოების გათვალისწინებით</t>
  </si>
  <si>
    <t>უსაფრთხოების საკითხებთან დაკავშირებული  დამცავი ზღუდეების, ნიშნების მოწყობა</t>
  </si>
  <si>
    <t xml:space="preserve">დროებითი ელექრტოგაყვანილობის და წყალგაყვანილობის მოწყობა </t>
  </si>
  <si>
    <t>შემოღობვის მოწყობა და დაშლა</t>
  </si>
  <si>
    <t>გაუთვალისწინებელი ხარჯები</t>
  </si>
  <si>
    <t>სატრანსპორტო ხარჯები</t>
  </si>
  <si>
    <t>მომზადება, დემონტაჟი, მიწის სამუშაოები</t>
  </si>
  <si>
    <t xml:space="preserve">არსებული გაბიონის დემონტაჟი რიყის ქვის ავტოთვითმცლელში ჩატვირთვით </t>
  </si>
  <si>
    <t xml:space="preserve">ცემენტის მოსაპირკეთებელი ფილების აყრა და ჩატვირთვა ტრანსპორტირებისთვის </t>
  </si>
  <si>
    <t>ცემენტის მოსაპირკეთებელი ფილების  ტრანსპორტირება 15-კმ-მდე და ჩამოცლა.</t>
  </si>
  <si>
    <t>გაბიონის რიყის ქვის ტრანსპორტირება 15-კმ-მდე და ჩამოცლა.</t>
  </si>
  <si>
    <t>არსებული საძირკვლის ბლოკების დემონტაჟი თვითმზიდი ამწით და ტრანსპორტირება 15-კმ-მდე და ჩამოცლა.</t>
  </si>
  <si>
    <r>
      <t>ბეტონი (</t>
    </r>
    <r>
      <rPr>
        <sz val="10"/>
        <rFont val="Arial"/>
        <family val="2"/>
      </rPr>
      <t>B 7.5)</t>
    </r>
  </si>
  <si>
    <t>არმატურა</t>
  </si>
  <si>
    <t>ტ</t>
  </si>
  <si>
    <t>კომბინირებული (ლენტური, წერტილოვანი)საძირკვლის მოწყობა</t>
  </si>
  <si>
    <t>ბეტონის მომზადება</t>
  </si>
  <si>
    <r>
      <t>ბეტონი (</t>
    </r>
    <r>
      <rPr>
        <sz val="10"/>
        <rFont val="Arial"/>
        <family val="2"/>
      </rPr>
      <t>B - 25)</t>
    </r>
  </si>
  <si>
    <r>
      <t xml:space="preserve">არმატურა 8 </t>
    </r>
    <r>
      <rPr>
        <sz val="10"/>
        <rFont val="Cambria"/>
        <family val="1"/>
      </rPr>
      <t xml:space="preserve">mm / A 500 C  </t>
    </r>
  </si>
  <si>
    <r>
      <t xml:space="preserve">არმატურა </t>
    </r>
    <r>
      <rPr>
        <sz val="10"/>
        <rFont val="Cambria"/>
        <family val="1"/>
      </rPr>
      <t xml:space="preserve">12 mm / A 500 C </t>
    </r>
  </si>
  <si>
    <r>
      <t xml:space="preserve">არმატურა </t>
    </r>
    <r>
      <rPr>
        <sz val="10"/>
        <rFont val="Cambria"/>
        <family val="1"/>
      </rPr>
      <t xml:space="preserve">16 mm / A 500 C </t>
    </r>
  </si>
  <si>
    <r>
      <t xml:space="preserve">არმატურა </t>
    </r>
    <r>
      <rPr>
        <sz val="10"/>
        <rFont val="Cambria"/>
        <family val="1"/>
      </rPr>
      <t xml:space="preserve">20 mm / A 500 C </t>
    </r>
  </si>
  <si>
    <t xml:space="preserve">180 მმ გადახურვის  რკინაბეტონის ფილის მოწყობა სამივე ნიშნულზე (400X500 რიგელების გათვალისწინებით) </t>
  </si>
  <si>
    <t xml:space="preserve">რ/ბ კიბეების მოწყობა </t>
  </si>
  <si>
    <t xml:space="preserve">250 მმ რ/ბ მიწის დამჭერი კედლის მოწყობა 0.00 ნიშნულის ფილის ძირამდე(1-8; გ*-ა* და ა-გ ღერძებში) </t>
  </si>
  <si>
    <t>დასრულება</t>
  </si>
  <si>
    <t>სამშენებლო ნარჩენების დატვირთვა ავტოთვითმცლელზე და გადაყრა ნაგავსაყრელზე</t>
  </si>
  <si>
    <t xml:space="preserve">_2800 ნიშნულის ფილაზე წყალსატარი ცხაურის მოწყობა </t>
  </si>
  <si>
    <t>100 მმ ფილა _2700 ნიშნულზე(წყალსატარი ცხაურის ჩაღრმავების გათვალისწინებით)</t>
  </si>
  <si>
    <t xml:space="preserve">მოჭრილი გრუნტის უკუჩაყა, გასწორება და დატკეპნა შემკრავი კოჭის ზედა - 2. 80 ნიშნულამდე </t>
  </si>
  <si>
    <t xml:space="preserve">  </t>
  </si>
  <si>
    <t>რ/ბ სვეტების მოწყობა სამივე ნიშნულზე (400X400) ნაშვერების გათვალისწინებით</t>
  </si>
  <si>
    <t>ლოტი #2</t>
  </si>
  <si>
    <t>სამუშაოების ღირებულება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</si>
</sst>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000"/>
    <numFmt numFmtId="197" formatCode="0.0"/>
    <numFmt numFmtId="198" formatCode="0.000"/>
    <numFmt numFmtId="199" formatCode="0.00000"/>
    <numFmt numFmtId="200" formatCode="#,##0.0"/>
    <numFmt numFmtId="201" formatCode="0.00000000"/>
    <numFmt numFmtId="202" formatCode="0.0000000"/>
    <numFmt numFmtId="203" formatCode="0.000000"/>
    <numFmt numFmtId="204" formatCode="#,##0.000;[Red]#,##0.000"/>
    <numFmt numFmtId="205" formatCode="_-* #,##0.000\ _L_a_r_i_-;\-* #,##0.000\ _L_a_r_i_-;_-* &quot;-&quot;??\ _L_a_r_i_-;_-@_-"/>
    <numFmt numFmtId="206" formatCode="_(* #,##0.000_);_(* \(#,##0.000\);_(* &quot;-&quot;???_);_(@_)"/>
    <numFmt numFmtId="207" formatCode="_-* #,##0.000\ _р_._-;\-* #,##0.000\ _р_._-;_-* &quot;-&quot;???\ 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cadMtavr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name val="Arial"/>
      <family val="2"/>
    </font>
    <font>
      <b/>
      <i/>
      <sz val="10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sz val="8"/>
      <name val="Calibri"/>
      <family val="2"/>
    </font>
    <font>
      <sz val="11"/>
      <name val="Times New Roman"/>
      <family val="1"/>
    </font>
    <font>
      <sz val="10"/>
      <name val="Helv"/>
      <family val="0"/>
    </font>
    <font>
      <b/>
      <sz val="12"/>
      <name val="AcadNusx"/>
      <family val="0"/>
    </font>
    <font>
      <vertAlign val="superscript"/>
      <sz val="10"/>
      <name val="AcadNusx"/>
      <family val="0"/>
    </font>
    <font>
      <b/>
      <sz val="10"/>
      <name val="AcadMtavr"/>
      <family val="0"/>
    </font>
    <font>
      <sz val="11"/>
      <name val="Calibri"/>
      <family val="2"/>
    </font>
    <font>
      <b/>
      <sz val="11"/>
      <name val="Helv"/>
      <family val="0"/>
    </font>
    <font>
      <sz val="10"/>
      <name val="Agency FB"/>
      <family val="2"/>
    </font>
    <font>
      <sz val="10"/>
      <name val="Algerian"/>
      <family val="5"/>
    </font>
    <font>
      <i/>
      <sz val="10"/>
      <name val="AcadNusx"/>
      <family val="0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cadNusx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>
      <alignment/>
      <protection/>
    </xf>
  </cellStyleXfs>
  <cellXfs count="137">
    <xf numFmtId="0" fontId="0" fillId="0" borderId="0" xfId="0" applyFont="1" applyAlignment="1">
      <alignment/>
    </xf>
    <xf numFmtId="0" fontId="4" fillId="0" borderId="0" xfId="55" applyFont="1" applyFill="1" applyAlignment="1">
      <alignment horizontal="center" vertical="center" wrapText="1"/>
      <protection/>
    </xf>
    <xf numFmtId="2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2" fontId="5" fillId="0" borderId="11" xfId="55" applyNumberFormat="1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4" fillId="0" borderId="0" xfId="55" applyFont="1" applyFill="1" applyAlignment="1">
      <alignment horizontal="left" vertical="center" wrapText="1"/>
      <protection/>
    </xf>
    <xf numFmtId="0" fontId="6" fillId="0" borderId="0" xfId="55" applyFont="1" applyFill="1" applyAlignment="1">
      <alignment horizontal="left" vertical="center" wrapText="1"/>
      <protection/>
    </xf>
    <xf numFmtId="4" fontId="5" fillId="0" borderId="11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4" fillId="0" borderId="12" xfId="55" applyFont="1" applyFill="1" applyBorder="1" applyAlignment="1">
      <alignment horizontal="center" vertical="center" wrapText="1"/>
      <protection/>
    </xf>
    <xf numFmtId="2" fontId="4" fillId="0" borderId="0" xfId="55" applyNumberFormat="1" applyFont="1" applyFill="1" applyAlignment="1">
      <alignment horizontal="center" vertical="center" wrapText="1"/>
      <protection/>
    </xf>
    <xf numFmtId="195" fontId="4" fillId="0" borderId="0" xfId="42" applyNumberFormat="1" applyFont="1" applyFill="1" applyAlignment="1">
      <alignment horizontal="center" vertical="center"/>
    </xf>
    <xf numFmtId="0" fontId="4" fillId="0" borderId="0" xfId="58" applyFont="1" applyFill="1" applyAlignment="1">
      <alignment vertical="center"/>
      <protection/>
    </xf>
    <xf numFmtId="1" fontId="6" fillId="0" borderId="0" xfId="55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65" applyNumberFormat="1" applyFont="1" applyFill="1" applyBorder="1" applyAlignment="1">
      <alignment horizontal="center" vertical="center" wrapText="1"/>
      <protection/>
    </xf>
    <xf numFmtId="198" fontId="4" fillId="0" borderId="11" xfId="0" applyNumberFormat="1" applyFont="1" applyFill="1" applyBorder="1" applyAlignment="1">
      <alignment horizontal="center" vertical="center" wrapText="1"/>
    </xf>
    <xf numFmtId="0" fontId="5" fillId="0" borderId="0" xfId="55" applyFont="1" applyFill="1" applyAlignment="1">
      <alignment horizontal="center" vertical="center" wrapText="1"/>
      <protection/>
    </xf>
    <xf numFmtId="0" fontId="8" fillId="0" borderId="0" xfId="58" applyNumberFormat="1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 wrapText="1"/>
    </xf>
    <xf numFmtId="2" fontId="4" fillId="0" borderId="0" xfId="58" applyNumberFormat="1" applyFont="1" applyFill="1" applyAlignment="1">
      <alignment horizontal="center" vertical="center"/>
      <protection/>
    </xf>
    <xf numFmtId="4" fontId="4" fillId="0" borderId="0" xfId="55" applyNumberFormat="1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3" fillId="0" borderId="0" xfId="57" applyFont="1" applyFill="1" applyAlignment="1">
      <alignment horizontal="center" vertical="center" wrapText="1"/>
      <protection/>
    </xf>
    <xf numFmtId="2" fontId="9" fillId="0" borderId="0" xfId="0" applyNumberFormat="1" applyFont="1" applyFill="1" applyAlignment="1">
      <alignment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2" fontId="5" fillId="0" borderId="10" xfId="55" applyNumberFormat="1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 quotePrefix="1">
      <alignment horizontal="center" vertical="center" wrapText="1"/>
    </xf>
    <xf numFmtId="4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11" xfId="55" applyFont="1" applyFill="1" applyBorder="1" applyAlignment="1">
      <alignment horizontal="left" vertical="center" wrapText="1"/>
      <protection/>
    </xf>
    <xf numFmtId="197" fontId="4" fillId="0" borderId="11" xfId="0" applyNumberFormat="1" applyFont="1" applyFill="1" applyBorder="1" applyAlignment="1">
      <alignment horizontal="center" vertical="center" wrapText="1"/>
    </xf>
    <xf numFmtId="0" fontId="9" fillId="0" borderId="11" xfId="56" applyFont="1" applyFill="1" applyBorder="1" applyAlignment="1">
      <alignment horizontal="center" vertical="center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2" fontId="4" fillId="0" borderId="11" xfId="58" applyNumberFormat="1" applyFont="1" applyFill="1" applyBorder="1" applyAlignment="1">
      <alignment horizontal="center" vertical="center"/>
      <protection/>
    </xf>
    <xf numFmtId="2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65" applyNumberFormat="1" applyFont="1" applyFill="1" applyBorder="1" applyAlignment="1">
      <alignment horizontal="center" vertical="center" wrapText="1"/>
      <protection/>
    </xf>
    <xf numFmtId="197" fontId="4" fillId="0" borderId="10" xfId="0" applyNumberFormat="1" applyFont="1" applyFill="1" applyBorder="1" applyAlignment="1">
      <alignment horizontal="center" vertical="center" wrapText="1"/>
    </xf>
    <xf numFmtId="0" fontId="4" fillId="0" borderId="13" xfId="55" applyFont="1" applyFill="1" applyBorder="1" applyAlignment="1">
      <alignment horizontal="center" vertical="center" wrapText="1"/>
      <protection/>
    </xf>
    <xf numFmtId="2" fontId="4" fillId="0" borderId="14" xfId="55" applyNumberFormat="1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2" fontId="4" fillId="0" borderId="16" xfId="55" applyNumberFormat="1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198" fontId="4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7" xfId="65" applyNumberFormat="1" applyFont="1" applyFill="1" applyBorder="1" applyAlignment="1">
      <alignment horizontal="center" vertical="center" wrapText="1"/>
      <protection/>
    </xf>
    <xf numFmtId="2" fontId="4" fillId="0" borderId="18" xfId="55" applyNumberFormat="1" applyFont="1" applyFill="1" applyBorder="1" applyAlignment="1">
      <alignment horizontal="center" vertical="center" wrapText="1"/>
      <protection/>
    </xf>
    <xf numFmtId="0" fontId="4" fillId="2" borderId="19" xfId="0" applyFont="1" applyFill="1" applyBorder="1" applyAlignment="1">
      <alignment horizontal="center" vertical="center" wrapText="1"/>
    </xf>
    <xf numFmtId="198" fontId="4" fillId="2" borderId="19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2" fontId="4" fillId="2" borderId="19" xfId="65" applyNumberFormat="1" applyFont="1" applyFill="1" applyBorder="1" applyAlignment="1">
      <alignment horizontal="center" vertical="center" wrapText="1"/>
      <protection/>
    </xf>
    <xf numFmtId="197" fontId="4" fillId="2" borderId="19" xfId="0" applyNumberFormat="1" applyFont="1" applyFill="1" applyBorder="1" applyAlignment="1">
      <alignment horizontal="center" vertical="center" wrapText="1"/>
    </xf>
    <xf numFmtId="2" fontId="4" fillId="2" borderId="20" xfId="55" applyNumberFormat="1" applyFont="1" applyFill="1" applyBorder="1" applyAlignment="1">
      <alignment horizontal="center" vertical="center" wrapText="1"/>
      <protection/>
    </xf>
    <xf numFmtId="0" fontId="4" fillId="2" borderId="21" xfId="0" applyFont="1" applyFill="1" applyBorder="1" applyAlignment="1">
      <alignment horizontal="center" vertical="center" wrapText="1"/>
    </xf>
    <xf numFmtId="198" fontId="4" fillId="2" borderId="21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1" xfId="65" applyNumberFormat="1" applyFont="1" applyFill="1" applyBorder="1" applyAlignment="1">
      <alignment horizontal="center" vertical="center" wrapText="1"/>
      <protection/>
    </xf>
    <xf numFmtId="197" fontId="4" fillId="2" borderId="21" xfId="0" applyNumberFormat="1" applyFont="1" applyFill="1" applyBorder="1" applyAlignment="1">
      <alignment horizontal="center" vertical="center" wrapText="1"/>
    </xf>
    <xf numFmtId="2" fontId="4" fillId="2" borderId="22" xfId="55" applyNumberFormat="1" applyFont="1" applyFill="1" applyBorder="1" applyAlignment="1">
      <alignment horizontal="center" vertical="center" wrapText="1"/>
      <protection/>
    </xf>
    <xf numFmtId="0" fontId="4" fillId="0" borderId="23" xfId="58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198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2" xfId="65" applyNumberFormat="1" applyFont="1" applyFill="1" applyBorder="1" applyAlignment="1">
      <alignment horizontal="center" vertical="center" wrapText="1"/>
      <protection/>
    </xf>
    <xf numFmtId="2" fontId="4" fillId="0" borderId="25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26" xfId="55" applyFont="1" applyFill="1" applyBorder="1" applyAlignment="1">
      <alignment horizontal="left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28" xfId="58" applyFont="1" applyFill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198" fontId="4" fillId="0" borderId="29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29" xfId="65" applyNumberFormat="1" applyFont="1" applyFill="1" applyBorder="1" applyAlignment="1">
      <alignment horizontal="center" vertical="center" wrapText="1"/>
      <protection/>
    </xf>
    <xf numFmtId="2" fontId="4" fillId="0" borderId="30" xfId="55" applyNumberFormat="1" applyFont="1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198" fontId="4" fillId="0" borderId="31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31" xfId="65" applyNumberFormat="1" applyFont="1" applyFill="1" applyBorder="1" applyAlignment="1">
      <alignment horizontal="center" vertical="center" wrapText="1"/>
      <protection/>
    </xf>
    <xf numFmtId="2" fontId="4" fillId="0" borderId="32" xfId="55" applyNumberFormat="1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4" fillId="0" borderId="33" xfId="55" applyFont="1" applyFill="1" applyBorder="1" applyAlignment="1">
      <alignment horizontal="left" vertical="center" wrapText="1"/>
      <protection/>
    </xf>
    <xf numFmtId="2" fontId="56" fillId="33" borderId="11" xfId="55" applyNumberFormat="1" applyFont="1" applyFill="1" applyBorder="1" applyAlignment="1">
      <alignment horizontal="center" vertical="center" wrapText="1"/>
      <protection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55" applyFont="1" applyFill="1" applyBorder="1" applyAlignment="1">
      <alignment horizontal="left" vertical="center" wrapText="1"/>
      <protection/>
    </xf>
    <xf numFmtId="0" fontId="4" fillId="0" borderId="37" xfId="55" applyFont="1" applyFill="1" applyBorder="1" applyAlignment="1">
      <alignment horizontal="left" vertical="center" wrapText="1"/>
      <protection/>
    </xf>
    <xf numFmtId="0" fontId="4" fillId="2" borderId="38" xfId="55" applyFont="1" applyFill="1" applyBorder="1" applyAlignment="1">
      <alignment horizontal="left" vertical="center" wrapText="1"/>
      <protection/>
    </xf>
    <xf numFmtId="0" fontId="4" fillId="2" borderId="21" xfId="55" applyFont="1" applyFill="1" applyBorder="1" applyAlignment="1">
      <alignment horizontal="left" vertical="center" wrapText="1"/>
      <protection/>
    </xf>
    <xf numFmtId="0" fontId="4" fillId="0" borderId="34" xfId="55" applyFont="1" applyFill="1" applyBorder="1" applyAlignment="1">
      <alignment horizontal="left" vertical="center" wrapText="1"/>
      <protection/>
    </xf>
    <xf numFmtId="0" fontId="4" fillId="0" borderId="35" xfId="55" applyFont="1" applyFill="1" applyBorder="1" applyAlignment="1">
      <alignment horizontal="left" vertical="center" wrapText="1"/>
      <protection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4" xfId="55" applyFont="1" applyFill="1" applyBorder="1" applyAlignment="1">
      <alignment horizontal="left" vertical="top" wrapText="1"/>
      <protection/>
    </xf>
    <xf numFmtId="0" fontId="4" fillId="0" borderId="35" xfId="55" applyFont="1" applyFill="1" applyBorder="1" applyAlignment="1">
      <alignment horizontal="left" vertical="top" wrapText="1"/>
      <protection/>
    </xf>
    <xf numFmtId="0" fontId="4" fillId="34" borderId="39" xfId="55" applyFont="1" applyFill="1" applyBorder="1" applyAlignment="1">
      <alignment horizontal="left" vertical="center" wrapText="1"/>
      <protection/>
    </xf>
    <xf numFmtId="0" fontId="4" fillId="34" borderId="19" xfId="55" applyFont="1" applyFill="1" applyBorder="1" applyAlignment="1">
      <alignment horizontal="left" vertical="center" wrapText="1"/>
      <protection/>
    </xf>
    <xf numFmtId="0" fontId="4" fillId="34" borderId="40" xfId="55" applyFont="1" applyFill="1" applyBorder="1" applyAlignment="1">
      <alignment horizontal="left" vertical="center" wrapText="1"/>
      <protection/>
    </xf>
    <xf numFmtId="0" fontId="4" fillId="34" borderId="41" xfId="55" applyFont="1" applyFill="1" applyBorder="1" applyAlignment="1">
      <alignment horizontal="left" vertical="center" wrapText="1"/>
      <protection/>
    </xf>
    <xf numFmtId="0" fontId="4" fillId="0" borderId="42" xfId="58" applyFont="1" applyFill="1" applyBorder="1" applyAlignment="1">
      <alignment horizontal="center" vertical="center" wrapText="1"/>
      <protection/>
    </xf>
    <xf numFmtId="0" fontId="4" fillId="0" borderId="43" xfId="58" applyFont="1" applyFill="1" applyBorder="1" applyAlignment="1">
      <alignment horizontal="center" vertical="center" wrapText="1"/>
      <protection/>
    </xf>
    <xf numFmtId="0" fontId="4" fillId="0" borderId="44" xfId="58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5" fillId="0" borderId="45" xfId="57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46" xfId="55" applyFont="1" applyFill="1" applyBorder="1" applyAlignment="1">
      <alignment horizontal="center" vertical="center" wrapText="1"/>
      <protection/>
    </xf>
    <xf numFmtId="0" fontId="4" fillId="0" borderId="47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4" fillId="2" borderId="48" xfId="55" applyFont="1" applyFill="1" applyBorder="1" applyAlignment="1">
      <alignment horizontal="left" vertical="center" wrapText="1"/>
      <protection/>
    </xf>
    <xf numFmtId="0" fontId="4" fillId="2" borderId="19" xfId="55" applyFont="1" applyFill="1" applyBorder="1" applyAlignment="1">
      <alignment horizontal="left" vertical="center" wrapText="1"/>
      <protection/>
    </xf>
    <xf numFmtId="0" fontId="17" fillId="0" borderId="0" xfId="0" applyFont="1" applyFill="1" applyAlignment="1">
      <alignment horizontal="center"/>
    </xf>
    <xf numFmtId="0" fontId="4" fillId="34" borderId="31" xfId="55" applyFont="1" applyFill="1" applyBorder="1" applyAlignment="1">
      <alignment horizontal="left" vertical="center" wrapText="1"/>
      <protection/>
    </xf>
    <xf numFmtId="0" fontId="4" fillId="0" borderId="49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4" fillId="0" borderId="23" xfId="58" applyFont="1" applyFill="1" applyBorder="1" applyAlignment="1">
      <alignment horizontal="center" vertical="center" wrapText="1"/>
      <protection/>
    </xf>
    <xf numFmtId="0" fontId="3" fillId="0" borderId="0" xfId="57" applyFont="1" applyFill="1" applyAlignment="1">
      <alignment horizontal="center" vertical="center" wrapText="1"/>
      <protection/>
    </xf>
    <xf numFmtId="0" fontId="4" fillId="0" borderId="34" xfId="55" applyFont="1" applyFill="1" applyBorder="1" applyAlignment="1">
      <alignment horizontal="center" vertical="center" wrapText="1"/>
      <protection/>
    </xf>
    <xf numFmtId="0" fontId="4" fillId="0" borderId="35" xfId="55" applyFont="1" applyFill="1" applyBorder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Forma 2 - Onis &amp; Ambrolauris - 20.04.07-LJB" xfId="57"/>
    <cellStyle name="Normal_stadion-1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Копия 2 xargtagricxva xanzari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1"/>
  <sheetViews>
    <sheetView tabSelected="1" view="pageBreakPreview" zoomScale="115" zoomScaleNormal="115" zoomScaleSheetLayoutView="115" zoomScalePageLayoutView="0" workbookViewId="0" topLeftCell="A1">
      <selection activeCell="I4" sqref="I4:J4"/>
    </sheetView>
  </sheetViews>
  <sheetFormatPr defaultColWidth="9.421875" defaultRowHeight="15"/>
  <cols>
    <col min="1" max="2" width="7.00390625" style="10" customWidth="1"/>
    <col min="3" max="3" width="38.00390625" style="12" customWidth="1"/>
    <col min="4" max="4" width="7.421875" style="10" customWidth="1"/>
    <col min="5" max="5" width="7.28125" style="10" customWidth="1"/>
    <col min="6" max="6" width="9.00390625" style="10" customWidth="1"/>
    <col min="7" max="7" width="8.00390625" style="10" customWidth="1"/>
    <col min="8" max="8" width="9.00390625" style="10" customWidth="1"/>
    <col min="9" max="9" width="7.7109375" style="10" customWidth="1"/>
    <col min="10" max="10" width="9.00390625" style="10" customWidth="1"/>
    <col min="11" max="11" width="8.00390625" style="10" customWidth="1"/>
    <col min="12" max="12" width="9.28125" style="10" customWidth="1"/>
    <col min="13" max="13" width="13.28125" style="10" customWidth="1"/>
    <col min="14" max="16" width="9.8515625" style="10" bestFit="1" customWidth="1"/>
    <col min="17" max="18" width="10.00390625" style="10" bestFit="1" customWidth="1"/>
    <col min="19" max="16384" width="9.421875" style="10" customWidth="1"/>
  </cols>
  <sheetData>
    <row r="1" spans="1:13" s="16" customFormat="1" ht="34.5" customHeight="1">
      <c r="A1" s="119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3" t="s">
        <v>88</v>
      </c>
    </row>
    <row r="2" spans="1:13" s="9" customFormat="1" ht="18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3"/>
      <c r="L2" s="133"/>
      <c r="M2" s="133"/>
    </row>
    <row r="3" spans="1:13" s="9" customFormat="1" ht="18" customHeight="1">
      <c r="A3" s="33"/>
      <c r="B3" s="33"/>
      <c r="C3" s="34"/>
      <c r="D3" s="34"/>
      <c r="E3" s="34"/>
      <c r="F3" s="34"/>
      <c r="G3" s="34"/>
      <c r="H3" s="34"/>
      <c r="I3" s="34"/>
      <c r="J3" s="34"/>
      <c r="K3" s="120"/>
      <c r="L3" s="120"/>
      <c r="M3" s="120"/>
    </row>
    <row r="4" spans="1:13" s="1" customFormat="1" ht="39.75" customHeight="1">
      <c r="A4" s="121" t="s">
        <v>0</v>
      </c>
      <c r="B4" s="18"/>
      <c r="C4" s="121" t="s">
        <v>1</v>
      </c>
      <c r="D4" s="121" t="s">
        <v>2</v>
      </c>
      <c r="E4" s="123" t="s">
        <v>3</v>
      </c>
      <c r="F4" s="124"/>
      <c r="G4" s="134" t="s">
        <v>11</v>
      </c>
      <c r="H4" s="135"/>
      <c r="I4" s="134" t="s">
        <v>89</v>
      </c>
      <c r="J4" s="135"/>
      <c r="K4" s="134" t="s">
        <v>10</v>
      </c>
      <c r="L4" s="135"/>
      <c r="M4" s="121" t="s">
        <v>4</v>
      </c>
    </row>
    <row r="5" spans="1:13" s="1" customFormat="1" ht="27">
      <c r="A5" s="122"/>
      <c r="B5" s="3"/>
      <c r="C5" s="122"/>
      <c r="D5" s="122"/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3" t="s">
        <v>5</v>
      </c>
      <c r="L5" s="3" t="s">
        <v>4</v>
      </c>
      <c r="M5" s="122"/>
    </row>
    <row r="6" spans="1:13" s="1" customFormat="1" ht="14.25" thickBot="1">
      <c r="A6" s="18">
        <v>1</v>
      </c>
      <c r="B6" s="18"/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s="1" customFormat="1" ht="13.5">
      <c r="A7" s="126" t="s">
        <v>62</v>
      </c>
      <c r="B7" s="127"/>
      <c r="C7" s="127"/>
      <c r="D7" s="62"/>
      <c r="E7" s="63"/>
      <c r="F7" s="64"/>
      <c r="G7" s="64"/>
      <c r="H7" s="65"/>
      <c r="I7" s="64"/>
      <c r="J7" s="65"/>
      <c r="K7" s="66"/>
      <c r="L7" s="65"/>
      <c r="M7" s="67"/>
    </row>
    <row r="8" spans="1:13" s="1" customFormat="1" ht="15" customHeight="1">
      <c r="A8" s="51">
        <v>1</v>
      </c>
      <c r="B8" s="106" t="s">
        <v>17</v>
      </c>
      <c r="C8" s="107"/>
      <c r="D8" s="46" t="s">
        <v>18</v>
      </c>
      <c r="E8" s="47"/>
      <c r="F8" s="48">
        <v>8</v>
      </c>
      <c r="G8" s="48"/>
      <c r="H8" s="49">
        <f aca="true" t="shared" si="0" ref="H8:H22">F8*G8</f>
        <v>0</v>
      </c>
      <c r="I8" s="48"/>
      <c r="J8" s="49">
        <f aca="true" t="shared" si="1" ref="J8:J22">I8*F8</f>
        <v>0</v>
      </c>
      <c r="K8" s="50"/>
      <c r="L8" s="49">
        <f aca="true" t="shared" si="2" ref="L8:L22">K8*F8</f>
        <v>0</v>
      </c>
      <c r="M8" s="52">
        <f aca="true" t="shared" si="3" ref="M8:M22">L8+J8+H8</f>
        <v>0</v>
      </c>
    </row>
    <row r="9" spans="1:13" s="1" customFormat="1" ht="13.5" customHeight="1">
      <c r="A9" s="51">
        <v>2</v>
      </c>
      <c r="B9" s="106" t="s">
        <v>58</v>
      </c>
      <c r="C9" s="107"/>
      <c r="D9" s="46" t="s">
        <v>49</v>
      </c>
      <c r="E9" s="47"/>
      <c r="F9" s="48">
        <v>2</v>
      </c>
      <c r="G9" s="48"/>
      <c r="H9" s="49">
        <f t="shared" si="0"/>
        <v>0</v>
      </c>
      <c r="I9" s="48"/>
      <c r="J9" s="49">
        <f t="shared" si="1"/>
        <v>0</v>
      </c>
      <c r="K9" s="50"/>
      <c r="L9" s="49">
        <f t="shared" si="2"/>
        <v>0</v>
      </c>
      <c r="M9" s="52">
        <f t="shared" si="3"/>
        <v>0</v>
      </c>
    </row>
    <row r="10" spans="1:13" s="1" customFormat="1" ht="40.5" customHeight="1">
      <c r="A10" s="51">
        <v>3</v>
      </c>
      <c r="B10" s="106" t="s">
        <v>57</v>
      </c>
      <c r="C10" s="107"/>
      <c r="D10" s="46" t="s">
        <v>49</v>
      </c>
      <c r="E10" s="47"/>
      <c r="F10" s="48">
        <v>1</v>
      </c>
      <c r="G10" s="48"/>
      <c r="H10" s="49">
        <f t="shared" si="0"/>
        <v>0</v>
      </c>
      <c r="I10" s="48"/>
      <c r="J10" s="49">
        <f t="shared" si="1"/>
        <v>0</v>
      </c>
      <c r="K10" s="50"/>
      <c r="L10" s="49">
        <f t="shared" si="2"/>
        <v>0</v>
      </c>
      <c r="M10" s="52">
        <f t="shared" si="3"/>
        <v>0</v>
      </c>
    </row>
    <row r="11" spans="1:15" s="21" customFormat="1" ht="15.75">
      <c r="A11" s="51">
        <v>4</v>
      </c>
      <c r="B11" s="106" t="s">
        <v>59</v>
      </c>
      <c r="C11" s="107"/>
      <c r="D11" s="42" t="s">
        <v>19</v>
      </c>
      <c r="E11" s="43"/>
      <c r="F11" s="44">
        <v>118</v>
      </c>
      <c r="G11" s="45"/>
      <c r="H11" s="26">
        <f t="shared" si="0"/>
        <v>0</v>
      </c>
      <c r="I11" s="45"/>
      <c r="J11" s="26">
        <f t="shared" si="1"/>
        <v>0</v>
      </c>
      <c r="K11" s="45"/>
      <c r="L11" s="26">
        <f t="shared" si="2"/>
        <v>0</v>
      </c>
      <c r="M11" s="54">
        <f t="shared" si="3"/>
        <v>0</v>
      </c>
      <c r="N11" s="20"/>
      <c r="O11" s="31"/>
    </row>
    <row r="12" spans="1:13" s="1" customFormat="1" ht="24.75" customHeight="1">
      <c r="A12" s="51">
        <v>5</v>
      </c>
      <c r="B12" s="106" t="s">
        <v>16</v>
      </c>
      <c r="C12" s="107"/>
      <c r="D12" s="24" t="s">
        <v>14</v>
      </c>
      <c r="E12" s="27"/>
      <c r="F12" s="25">
        <v>68</v>
      </c>
      <c r="G12" s="25"/>
      <c r="H12" s="26">
        <f t="shared" si="0"/>
        <v>0</v>
      </c>
      <c r="I12" s="25"/>
      <c r="J12" s="26">
        <f t="shared" si="1"/>
        <v>0</v>
      </c>
      <c r="K12" s="41"/>
      <c r="L12" s="26">
        <f t="shared" si="2"/>
        <v>0</v>
      </c>
      <c r="M12" s="54">
        <f t="shared" si="3"/>
        <v>0</v>
      </c>
    </row>
    <row r="13" spans="1:13" s="1" customFormat="1" ht="34.5" customHeight="1">
      <c r="A13" s="51">
        <v>6</v>
      </c>
      <c r="B13" s="106" t="s">
        <v>63</v>
      </c>
      <c r="C13" s="107"/>
      <c r="D13" s="24" t="s">
        <v>12</v>
      </c>
      <c r="E13" s="27"/>
      <c r="F13" s="25">
        <f>(12*1.5*0.8)/2</f>
        <v>7.2</v>
      </c>
      <c r="G13" s="25"/>
      <c r="H13" s="26">
        <f t="shared" si="0"/>
        <v>0</v>
      </c>
      <c r="I13" s="25"/>
      <c r="J13" s="26">
        <f t="shared" si="1"/>
        <v>0</v>
      </c>
      <c r="K13" s="41"/>
      <c r="L13" s="26">
        <f t="shared" si="2"/>
        <v>0</v>
      </c>
      <c r="M13" s="54">
        <f t="shared" si="3"/>
        <v>0</v>
      </c>
    </row>
    <row r="14" spans="1:13" s="1" customFormat="1" ht="25.5" customHeight="1">
      <c r="A14" s="51">
        <v>7</v>
      </c>
      <c r="B14" s="106" t="s">
        <v>66</v>
      </c>
      <c r="C14" s="107"/>
      <c r="D14" s="24" t="s">
        <v>12</v>
      </c>
      <c r="E14" s="27"/>
      <c r="F14" s="25">
        <f>(12*1.5*0.8)/2</f>
        <v>7.2</v>
      </c>
      <c r="G14" s="25"/>
      <c r="H14" s="26">
        <f t="shared" si="0"/>
        <v>0</v>
      </c>
      <c r="I14" s="25"/>
      <c r="J14" s="26">
        <f t="shared" si="1"/>
        <v>0</v>
      </c>
      <c r="K14" s="41"/>
      <c r="L14" s="26">
        <f t="shared" si="2"/>
        <v>0</v>
      </c>
      <c r="M14" s="54">
        <f t="shared" si="3"/>
        <v>0</v>
      </c>
    </row>
    <row r="15" spans="1:13" s="1" customFormat="1" ht="45.75" customHeight="1">
      <c r="A15" s="51">
        <v>8</v>
      </c>
      <c r="B15" s="106" t="s">
        <v>67</v>
      </c>
      <c r="C15" s="107"/>
      <c r="D15" s="24" t="s">
        <v>12</v>
      </c>
      <c r="E15" s="27"/>
      <c r="F15" s="25">
        <f>54*0.8*1.5</f>
        <v>64.80000000000001</v>
      </c>
      <c r="G15" s="25"/>
      <c r="H15" s="26">
        <f t="shared" si="0"/>
        <v>0</v>
      </c>
      <c r="I15" s="25"/>
      <c r="J15" s="26">
        <f t="shared" si="1"/>
        <v>0</v>
      </c>
      <c r="K15" s="41"/>
      <c r="L15" s="26">
        <f t="shared" si="2"/>
        <v>0</v>
      </c>
      <c r="M15" s="54">
        <f t="shared" si="3"/>
        <v>0</v>
      </c>
    </row>
    <row r="16" spans="1:15" s="1" customFormat="1" ht="33.75" customHeight="1">
      <c r="A16" s="51">
        <v>9</v>
      </c>
      <c r="B16" s="106" t="s">
        <v>64</v>
      </c>
      <c r="C16" s="107"/>
      <c r="D16" s="24" t="s">
        <v>14</v>
      </c>
      <c r="E16" s="27"/>
      <c r="F16" s="25">
        <v>550</v>
      </c>
      <c r="G16" s="25"/>
      <c r="H16" s="26">
        <f t="shared" si="0"/>
        <v>0</v>
      </c>
      <c r="I16" s="25"/>
      <c r="J16" s="26">
        <f t="shared" si="1"/>
        <v>0</v>
      </c>
      <c r="K16" s="25"/>
      <c r="L16" s="26">
        <f t="shared" si="2"/>
        <v>0</v>
      </c>
      <c r="M16" s="54">
        <f t="shared" si="3"/>
        <v>0</v>
      </c>
      <c r="O16" s="19"/>
    </row>
    <row r="17" spans="1:15" s="1" customFormat="1" ht="33" customHeight="1">
      <c r="A17" s="51">
        <v>10</v>
      </c>
      <c r="B17" s="106" t="s">
        <v>65</v>
      </c>
      <c r="C17" s="107"/>
      <c r="D17" s="24" t="s">
        <v>14</v>
      </c>
      <c r="E17" s="27"/>
      <c r="F17" s="25">
        <v>550</v>
      </c>
      <c r="G17" s="25"/>
      <c r="H17" s="26">
        <f t="shared" si="0"/>
        <v>0</v>
      </c>
      <c r="I17" s="25"/>
      <c r="J17" s="26">
        <f t="shared" si="1"/>
        <v>0</v>
      </c>
      <c r="K17" s="25"/>
      <c r="L17" s="26">
        <f t="shared" si="2"/>
        <v>0</v>
      </c>
      <c r="M17" s="54">
        <f t="shared" si="3"/>
        <v>0</v>
      </c>
      <c r="O17" s="19"/>
    </row>
    <row r="18" spans="1:15" s="1" customFormat="1" ht="33" customHeight="1">
      <c r="A18" s="51">
        <v>11</v>
      </c>
      <c r="B18" s="106" t="s">
        <v>65</v>
      </c>
      <c r="C18" s="107"/>
      <c r="D18" s="24" t="s">
        <v>14</v>
      </c>
      <c r="E18" s="27"/>
      <c r="F18" s="25">
        <v>550</v>
      </c>
      <c r="G18" s="25"/>
      <c r="H18" s="26">
        <f t="shared" si="0"/>
        <v>0</v>
      </c>
      <c r="I18" s="25"/>
      <c r="J18" s="26">
        <f t="shared" si="1"/>
        <v>0</v>
      </c>
      <c r="K18" s="25"/>
      <c r="L18" s="26">
        <f t="shared" si="2"/>
        <v>0</v>
      </c>
      <c r="M18" s="54">
        <f t="shared" si="3"/>
        <v>0</v>
      </c>
      <c r="O18" s="19"/>
    </row>
    <row r="19" spans="1:15" s="1" customFormat="1" ht="30.75" customHeight="1">
      <c r="A19" s="51">
        <v>12</v>
      </c>
      <c r="B19" s="106" t="s">
        <v>23</v>
      </c>
      <c r="C19" s="107"/>
      <c r="D19" s="24" t="s">
        <v>12</v>
      </c>
      <c r="E19" s="27"/>
      <c r="F19" s="25">
        <f>544.9*0.15</f>
        <v>81.735</v>
      </c>
      <c r="G19" s="25"/>
      <c r="H19" s="26">
        <f t="shared" si="0"/>
        <v>0</v>
      </c>
      <c r="I19" s="25"/>
      <c r="J19" s="26">
        <f t="shared" si="1"/>
        <v>0</v>
      </c>
      <c r="K19" s="25"/>
      <c r="L19" s="26">
        <f t="shared" si="2"/>
        <v>0</v>
      </c>
      <c r="M19" s="54">
        <f t="shared" si="3"/>
        <v>0</v>
      </c>
      <c r="O19" s="19"/>
    </row>
    <row r="20" spans="1:13" s="1" customFormat="1" ht="15.75" customHeight="1">
      <c r="A20" s="51">
        <v>13</v>
      </c>
      <c r="B20" s="106" t="s">
        <v>24</v>
      </c>
      <c r="C20" s="107"/>
      <c r="D20" s="24" t="s">
        <v>12</v>
      </c>
      <c r="E20" s="27"/>
      <c r="F20" s="25">
        <f>(544.9*1.6*1.015)*1.1</f>
        <v>973.4093600000001</v>
      </c>
      <c r="G20" s="25"/>
      <c r="H20" s="26">
        <f t="shared" si="0"/>
        <v>0</v>
      </c>
      <c r="I20" s="25"/>
      <c r="J20" s="26">
        <f t="shared" si="1"/>
        <v>0</v>
      </c>
      <c r="K20" s="25"/>
      <c r="L20" s="26">
        <f t="shared" si="2"/>
        <v>0</v>
      </c>
      <c r="M20" s="54">
        <f t="shared" si="3"/>
        <v>0</v>
      </c>
    </row>
    <row r="21" spans="1:13" s="1" customFormat="1" ht="18.75" customHeight="1">
      <c r="A21" s="51">
        <v>14</v>
      </c>
      <c r="B21" s="106" t="s">
        <v>48</v>
      </c>
      <c r="C21" s="107"/>
      <c r="D21" s="24" t="s">
        <v>49</v>
      </c>
      <c r="E21" s="27"/>
      <c r="F21" s="25">
        <v>1</v>
      </c>
      <c r="G21" s="25"/>
      <c r="H21" s="26">
        <f t="shared" si="0"/>
        <v>0</v>
      </c>
      <c r="I21" s="25"/>
      <c r="J21" s="26">
        <f t="shared" si="1"/>
        <v>0</v>
      </c>
      <c r="K21" s="25"/>
      <c r="L21" s="26">
        <f t="shared" si="2"/>
        <v>0</v>
      </c>
      <c r="M21" s="54">
        <f t="shared" si="3"/>
        <v>0</v>
      </c>
    </row>
    <row r="22" spans="1:15" s="1" customFormat="1" ht="23.25" customHeight="1" thickBot="1">
      <c r="A22" s="51">
        <v>15</v>
      </c>
      <c r="B22" s="102" t="s">
        <v>20</v>
      </c>
      <c r="C22" s="103"/>
      <c r="D22" s="57" t="s">
        <v>12</v>
      </c>
      <c r="E22" s="58"/>
      <c r="F22" s="59">
        <f>F20</f>
        <v>973.4093600000001</v>
      </c>
      <c r="G22" s="59"/>
      <c r="H22" s="60">
        <f t="shared" si="0"/>
        <v>0</v>
      </c>
      <c r="I22" s="59"/>
      <c r="J22" s="60">
        <f t="shared" si="1"/>
        <v>0</v>
      </c>
      <c r="K22" s="59"/>
      <c r="L22" s="60">
        <f t="shared" si="2"/>
        <v>0</v>
      </c>
      <c r="M22" s="61">
        <f t="shared" si="3"/>
        <v>0</v>
      </c>
      <c r="O22" s="19"/>
    </row>
    <row r="23" spans="1:13" s="1" customFormat="1" ht="16.5" customHeight="1">
      <c r="A23" s="104" t="s">
        <v>53</v>
      </c>
      <c r="B23" s="105"/>
      <c r="C23" s="105" t="s">
        <v>21</v>
      </c>
      <c r="D23" s="68"/>
      <c r="E23" s="69"/>
      <c r="F23" s="70"/>
      <c r="G23" s="70"/>
      <c r="H23" s="71"/>
      <c r="I23" s="70"/>
      <c r="J23" s="71"/>
      <c r="K23" s="72"/>
      <c r="L23" s="71"/>
      <c r="M23" s="73"/>
    </row>
    <row r="24" spans="1:13" s="1" customFormat="1" ht="28.5" customHeight="1">
      <c r="A24" s="53">
        <v>1</v>
      </c>
      <c r="B24" s="106" t="s">
        <v>21</v>
      </c>
      <c r="C24" s="107"/>
      <c r="D24" s="24" t="s">
        <v>12</v>
      </c>
      <c r="E24" s="27"/>
      <c r="F24" s="25">
        <f>544*0.2</f>
        <v>108.80000000000001</v>
      </c>
      <c r="G24" s="25"/>
      <c r="H24" s="26">
        <f>F24*G24</f>
        <v>0</v>
      </c>
      <c r="I24" s="25"/>
      <c r="J24" s="26">
        <f>I24*F24</f>
        <v>0</v>
      </c>
      <c r="K24" s="25"/>
      <c r="L24" s="26">
        <f>K24*F24</f>
        <v>0</v>
      </c>
      <c r="M24" s="54">
        <f>L24+J24+H24</f>
        <v>0</v>
      </c>
    </row>
    <row r="25" spans="1:13" s="1" customFormat="1" ht="29.25" customHeight="1">
      <c r="A25" s="55">
        <v>2</v>
      </c>
      <c r="B25" s="106" t="s">
        <v>22</v>
      </c>
      <c r="C25" s="107"/>
      <c r="D25" s="24" t="s">
        <v>12</v>
      </c>
      <c r="E25" s="27"/>
      <c r="F25" s="25">
        <f>544*0.1</f>
        <v>54.400000000000006</v>
      </c>
      <c r="G25" s="25"/>
      <c r="H25" s="26">
        <f>F25*G25</f>
        <v>0</v>
      </c>
      <c r="I25" s="25"/>
      <c r="J25" s="26">
        <f>I25*F25</f>
        <v>0</v>
      </c>
      <c r="K25" s="25"/>
      <c r="L25" s="26">
        <f>K25*F25</f>
        <v>0</v>
      </c>
      <c r="M25" s="54">
        <f>L25+J25+H25</f>
        <v>0</v>
      </c>
    </row>
    <row r="26" spans="1:13" s="1" customFormat="1" ht="43.5" customHeight="1" thickBot="1">
      <c r="A26" s="76">
        <v>3</v>
      </c>
      <c r="B26" s="102" t="s">
        <v>50</v>
      </c>
      <c r="C26" s="103"/>
      <c r="D26" s="77" t="s">
        <v>49</v>
      </c>
      <c r="E26" s="78"/>
      <c r="F26" s="79">
        <v>8</v>
      </c>
      <c r="G26" s="79"/>
      <c r="H26" s="80">
        <f>F26*G26</f>
        <v>0</v>
      </c>
      <c r="I26" s="79"/>
      <c r="J26" s="80">
        <f>I26*F26</f>
        <v>0</v>
      </c>
      <c r="K26" s="79"/>
      <c r="L26" s="80">
        <f>K26*F26</f>
        <v>0</v>
      </c>
      <c r="M26" s="81">
        <f>L26+J26+H26</f>
        <v>0</v>
      </c>
    </row>
    <row r="27" spans="1:13" s="1" customFormat="1" ht="24" customHeight="1">
      <c r="A27" s="116">
        <v>4</v>
      </c>
      <c r="B27" s="112" t="s">
        <v>72</v>
      </c>
      <c r="C27" s="113"/>
      <c r="D27" s="92" t="s">
        <v>12</v>
      </c>
      <c r="E27" s="93"/>
      <c r="F27" s="94">
        <v>3.1</v>
      </c>
      <c r="G27" s="94"/>
      <c r="H27" s="95"/>
      <c r="I27" s="94"/>
      <c r="J27" s="95">
        <f>I27*F27</f>
        <v>0</v>
      </c>
      <c r="K27" s="94"/>
      <c r="L27" s="95">
        <f>K27*F27</f>
        <v>0</v>
      </c>
      <c r="M27" s="96">
        <f>L27+J27+H27</f>
        <v>0</v>
      </c>
    </row>
    <row r="28" spans="1:13" s="1" customFormat="1" ht="20.25" customHeight="1">
      <c r="A28" s="117"/>
      <c r="B28" s="85">
        <v>4.1</v>
      </c>
      <c r="C28" s="82" t="s">
        <v>68</v>
      </c>
      <c r="D28" s="84" t="s">
        <v>12</v>
      </c>
      <c r="E28" s="27">
        <v>1.02</v>
      </c>
      <c r="F28" s="25">
        <f>F27*E28</f>
        <v>3.1620000000000004</v>
      </c>
      <c r="G28" s="25"/>
      <c r="H28" s="26">
        <f>F28*G28</f>
        <v>0</v>
      </c>
      <c r="I28" s="25"/>
      <c r="J28" s="26"/>
      <c r="K28" s="25"/>
      <c r="L28" s="26"/>
      <c r="M28" s="54">
        <f>L28+J28+H28</f>
        <v>0</v>
      </c>
    </row>
    <row r="29" spans="1:13" s="1" customFormat="1" ht="19.5" customHeight="1" thickBot="1">
      <c r="A29" s="118"/>
      <c r="B29" s="97">
        <v>4.2</v>
      </c>
      <c r="C29" s="98" t="s">
        <v>69</v>
      </c>
      <c r="D29" s="57" t="s">
        <v>70</v>
      </c>
      <c r="E29" s="58"/>
      <c r="F29" s="59"/>
      <c r="G29" s="59"/>
      <c r="H29" s="60"/>
      <c r="I29" s="59"/>
      <c r="J29" s="60"/>
      <c r="K29" s="59"/>
      <c r="L29" s="60"/>
      <c r="M29" s="61"/>
    </row>
    <row r="30" spans="1:13" s="1" customFormat="1" ht="27.75" customHeight="1">
      <c r="A30" s="116">
        <v>5</v>
      </c>
      <c r="B30" s="112" t="s">
        <v>71</v>
      </c>
      <c r="C30" s="113"/>
      <c r="D30" s="92" t="s">
        <v>12</v>
      </c>
      <c r="E30" s="93"/>
      <c r="F30" s="94">
        <v>106.84</v>
      </c>
      <c r="G30" s="94"/>
      <c r="H30" s="95"/>
      <c r="I30" s="94"/>
      <c r="J30" s="95">
        <f>I30*F30</f>
        <v>0</v>
      </c>
      <c r="K30" s="94"/>
      <c r="L30" s="95">
        <f>K30*F30</f>
        <v>0</v>
      </c>
      <c r="M30" s="96">
        <f aca="true" t="shared" si="4" ref="M30:M55">L30+J30+H30</f>
        <v>0</v>
      </c>
    </row>
    <row r="31" spans="1:15" s="1" customFormat="1" ht="20.25" customHeight="1">
      <c r="A31" s="117"/>
      <c r="B31" s="85">
        <v>5.1</v>
      </c>
      <c r="C31" s="82" t="s">
        <v>73</v>
      </c>
      <c r="D31" s="84" t="s">
        <v>12</v>
      </c>
      <c r="E31" s="27">
        <v>1.02</v>
      </c>
      <c r="F31" s="25">
        <f>F30*E31</f>
        <v>108.97680000000001</v>
      </c>
      <c r="G31" s="25"/>
      <c r="H31" s="26">
        <f>F31*G31</f>
        <v>0</v>
      </c>
      <c r="I31" s="25"/>
      <c r="J31" s="26"/>
      <c r="K31" s="25"/>
      <c r="L31" s="26"/>
      <c r="M31" s="54">
        <f t="shared" si="4"/>
        <v>0</v>
      </c>
      <c r="O31" s="1" t="s">
        <v>86</v>
      </c>
    </row>
    <row r="32" spans="1:13" s="1" customFormat="1" ht="19.5" customHeight="1">
      <c r="A32" s="117"/>
      <c r="B32" s="85">
        <v>5.2</v>
      </c>
      <c r="C32" s="83" t="s">
        <v>74</v>
      </c>
      <c r="D32" s="24" t="s">
        <v>70</v>
      </c>
      <c r="E32" s="27"/>
      <c r="F32" s="25">
        <v>1.407</v>
      </c>
      <c r="G32" s="25"/>
      <c r="H32" s="26">
        <f>G32*F32</f>
        <v>0</v>
      </c>
      <c r="I32" s="25"/>
      <c r="J32" s="26"/>
      <c r="K32" s="25"/>
      <c r="L32" s="26"/>
      <c r="M32" s="54">
        <f t="shared" si="4"/>
        <v>0</v>
      </c>
    </row>
    <row r="33" spans="1:13" s="1" customFormat="1" ht="19.5" customHeight="1">
      <c r="A33" s="117"/>
      <c r="B33" s="85">
        <v>5.3</v>
      </c>
      <c r="C33" s="83" t="s">
        <v>75</v>
      </c>
      <c r="D33" s="24" t="s">
        <v>70</v>
      </c>
      <c r="E33" s="27"/>
      <c r="F33" s="25">
        <v>1.944</v>
      </c>
      <c r="G33" s="25"/>
      <c r="H33" s="26">
        <f>G33*F33</f>
        <v>0</v>
      </c>
      <c r="I33" s="25"/>
      <c r="J33" s="26"/>
      <c r="K33" s="25"/>
      <c r="L33" s="26"/>
      <c r="M33" s="54">
        <f t="shared" si="4"/>
        <v>0</v>
      </c>
    </row>
    <row r="34" spans="1:13" s="1" customFormat="1" ht="19.5" customHeight="1" thickBot="1">
      <c r="A34" s="117"/>
      <c r="B34" s="85">
        <v>5.4</v>
      </c>
      <c r="C34" s="83" t="s">
        <v>76</v>
      </c>
      <c r="D34" s="24" t="s">
        <v>70</v>
      </c>
      <c r="E34" s="27"/>
      <c r="F34" s="25">
        <v>6.669</v>
      </c>
      <c r="G34" s="25"/>
      <c r="H34" s="26">
        <f>G34*F34</f>
        <v>0</v>
      </c>
      <c r="I34" s="25"/>
      <c r="J34" s="26"/>
      <c r="K34" s="25"/>
      <c r="L34" s="26"/>
      <c r="M34" s="54">
        <f t="shared" si="4"/>
        <v>0</v>
      </c>
    </row>
    <row r="35" spans="1:15" s="1" customFormat="1" ht="39.75" customHeight="1" thickBot="1">
      <c r="A35" s="86">
        <v>6</v>
      </c>
      <c r="B35" s="114" t="s">
        <v>85</v>
      </c>
      <c r="C35" s="115"/>
      <c r="D35" s="87" t="s">
        <v>12</v>
      </c>
      <c r="E35" s="88"/>
      <c r="F35" s="89">
        <f>F22/2</f>
        <v>486.70468000000005</v>
      </c>
      <c r="G35" s="89"/>
      <c r="H35" s="90">
        <f>F35*G35</f>
        <v>0</v>
      </c>
      <c r="I35" s="89"/>
      <c r="J35" s="90">
        <f>I35*F35</f>
        <v>0</v>
      </c>
      <c r="K35" s="89"/>
      <c r="L35" s="90">
        <f>K35*F35</f>
        <v>0</v>
      </c>
      <c r="M35" s="91">
        <f t="shared" si="4"/>
        <v>0</v>
      </c>
      <c r="O35" s="19"/>
    </row>
    <row r="36" spans="1:13" s="1" customFormat="1" ht="27" customHeight="1">
      <c r="A36" s="130">
        <v>7</v>
      </c>
      <c r="B36" s="129" t="s">
        <v>84</v>
      </c>
      <c r="C36" s="129"/>
      <c r="D36" s="92" t="s">
        <v>12</v>
      </c>
      <c r="E36" s="93"/>
      <c r="F36" s="94">
        <v>52.2</v>
      </c>
      <c r="G36" s="94"/>
      <c r="H36" s="95"/>
      <c r="I36" s="94"/>
      <c r="J36" s="95">
        <f>I36*F36</f>
        <v>0</v>
      </c>
      <c r="K36" s="94"/>
      <c r="L36" s="95">
        <f>K36*F36</f>
        <v>0</v>
      </c>
      <c r="M36" s="96">
        <f t="shared" si="4"/>
        <v>0</v>
      </c>
    </row>
    <row r="37" spans="1:13" s="1" customFormat="1" ht="20.25" customHeight="1">
      <c r="A37" s="131"/>
      <c r="B37" s="85">
        <v>7.1</v>
      </c>
      <c r="C37" s="40" t="s">
        <v>73</v>
      </c>
      <c r="D37" s="24" t="s">
        <v>12</v>
      </c>
      <c r="E37" s="27">
        <v>1.02</v>
      </c>
      <c r="F37" s="25">
        <f>F36*E37</f>
        <v>53.24400000000001</v>
      </c>
      <c r="G37" s="25"/>
      <c r="H37" s="26">
        <f>F37*G37</f>
        <v>0</v>
      </c>
      <c r="I37" s="25"/>
      <c r="J37" s="26"/>
      <c r="K37" s="25"/>
      <c r="L37" s="26"/>
      <c r="M37" s="54">
        <f t="shared" si="4"/>
        <v>0</v>
      </c>
    </row>
    <row r="38" spans="1:13" s="1" customFormat="1" ht="19.5" customHeight="1" thickBot="1">
      <c r="A38" s="132"/>
      <c r="B38" s="97">
        <v>7.2</v>
      </c>
      <c r="C38" s="56" t="s">
        <v>76</v>
      </c>
      <c r="D38" s="57" t="s">
        <v>70</v>
      </c>
      <c r="E38" s="58"/>
      <c r="F38" s="59">
        <v>7.28</v>
      </c>
      <c r="G38" s="59"/>
      <c r="H38" s="60">
        <f>G38*F38</f>
        <v>0</v>
      </c>
      <c r="I38" s="59"/>
      <c r="J38" s="60"/>
      <c r="K38" s="59"/>
      <c r="L38" s="60"/>
      <c r="M38" s="61">
        <f t="shared" si="4"/>
        <v>0</v>
      </c>
    </row>
    <row r="39" spans="1:13" s="1" customFormat="1" ht="42" customHeight="1">
      <c r="A39" s="116">
        <v>8</v>
      </c>
      <c r="B39" s="112" t="s">
        <v>80</v>
      </c>
      <c r="C39" s="113"/>
      <c r="D39" s="92" t="s">
        <v>12</v>
      </c>
      <c r="E39" s="93"/>
      <c r="F39" s="94">
        <v>54.32</v>
      </c>
      <c r="G39" s="94"/>
      <c r="H39" s="95"/>
      <c r="I39" s="94"/>
      <c r="J39" s="95">
        <f>I39*F39</f>
        <v>0</v>
      </c>
      <c r="K39" s="94"/>
      <c r="L39" s="95">
        <f>K39*F39</f>
        <v>0</v>
      </c>
      <c r="M39" s="96">
        <f t="shared" si="4"/>
        <v>0</v>
      </c>
    </row>
    <row r="40" spans="1:13" s="1" customFormat="1" ht="20.25" customHeight="1">
      <c r="A40" s="117"/>
      <c r="B40" s="85">
        <v>8.1</v>
      </c>
      <c r="C40" s="82" t="s">
        <v>73</v>
      </c>
      <c r="D40" s="84" t="s">
        <v>12</v>
      </c>
      <c r="E40" s="27">
        <v>1.02</v>
      </c>
      <c r="F40" s="25">
        <f>F39*E40</f>
        <v>55.4064</v>
      </c>
      <c r="G40" s="25"/>
      <c r="H40" s="26">
        <f>F40*G40</f>
        <v>0</v>
      </c>
      <c r="I40" s="25"/>
      <c r="J40" s="26"/>
      <c r="K40" s="25"/>
      <c r="L40" s="26"/>
      <c r="M40" s="54">
        <f t="shared" si="4"/>
        <v>0</v>
      </c>
    </row>
    <row r="41" spans="1:13" s="1" customFormat="1" ht="19.5" customHeight="1">
      <c r="A41" s="117"/>
      <c r="B41" s="85">
        <v>8.2</v>
      </c>
      <c r="C41" s="83" t="s">
        <v>74</v>
      </c>
      <c r="D41" s="24" t="s">
        <v>70</v>
      </c>
      <c r="E41" s="27"/>
      <c r="F41" s="25">
        <v>0.06</v>
      </c>
      <c r="G41" s="25"/>
      <c r="H41" s="26">
        <f>G41*F41</f>
        <v>0</v>
      </c>
      <c r="I41" s="25"/>
      <c r="J41" s="26"/>
      <c r="K41" s="25"/>
      <c r="L41" s="26"/>
      <c r="M41" s="54">
        <f t="shared" si="4"/>
        <v>0</v>
      </c>
    </row>
    <row r="42" spans="1:13" s="1" customFormat="1" ht="19.5" customHeight="1" thickBot="1">
      <c r="A42" s="117"/>
      <c r="B42" s="85">
        <v>8.3</v>
      </c>
      <c r="C42" s="83" t="s">
        <v>75</v>
      </c>
      <c r="D42" s="24" t="s">
        <v>70</v>
      </c>
      <c r="E42" s="27"/>
      <c r="F42" s="25">
        <v>3.363</v>
      </c>
      <c r="G42" s="25"/>
      <c r="H42" s="26">
        <f>G42*F42</f>
        <v>0</v>
      </c>
      <c r="I42" s="25"/>
      <c r="J42" s="26"/>
      <c r="K42" s="25"/>
      <c r="L42" s="26"/>
      <c r="M42" s="54">
        <f t="shared" si="4"/>
        <v>0</v>
      </c>
    </row>
    <row r="43" spans="1:13" s="1" customFormat="1" ht="31.5" customHeight="1">
      <c r="A43" s="116">
        <v>9</v>
      </c>
      <c r="B43" s="112" t="s">
        <v>87</v>
      </c>
      <c r="C43" s="113"/>
      <c r="D43" s="92" t="s">
        <v>12</v>
      </c>
      <c r="E43" s="93"/>
      <c r="F43" s="94">
        <v>50.43</v>
      </c>
      <c r="G43" s="94"/>
      <c r="H43" s="95"/>
      <c r="I43" s="94"/>
      <c r="J43" s="95">
        <f>I43*F43</f>
        <v>0</v>
      </c>
      <c r="K43" s="94"/>
      <c r="L43" s="95">
        <f>K43*F43</f>
        <v>0</v>
      </c>
      <c r="M43" s="96">
        <f t="shared" si="4"/>
        <v>0</v>
      </c>
    </row>
    <row r="44" spans="1:13" s="1" customFormat="1" ht="20.25" customHeight="1">
      <c r="A44" s="117"/>
      <c r="B44" s="85">
        <v>9.1</v>
      </c>
      <c r="C44" s="82" t="s">
        <v>73</v>
      </c>
      <c r="D44" s="84" t="s">
        <v>12</v>
      </c>
      <c r="E44" s="27">
        <v>1.02</v>
      </c>
      <c r="F44" s="25">
        <f>F43*E44</f>
        <v>51.4386</v>
      </c>
      <c r="G44" s="25"/>
      <c r="H44" s="26">
        <f>F44*G44</f>
        <v>0</v>
      </c>
      <c r="I44" s="25"/>
      <c r="J44" s="26"/>
      <c r="K44" s="25"/>
      <c r="L44" s="26"/>
      <c r="M44" s="54">
        <f t="shared" si="4"/>
        <v>0</v>
      </c>
    </row>
    <row r="45" spans="1:13" s="1" customFormat="1" ht="19.5" customHeight="1">
      <c r="A45" s="117"/>
      <c r="B45" s="85">
        <v>9.2</v>
      </c>
      <c r="C45" s="83" t="s">
        <v>74</v>
      </c>
      <c r="D45" s="24" t="s">
        <v>70</v>
      </c>
      <c r="E45" s="27"/>
      <c r="F45" s="25">
        <v>1.72</v>
      </c>
      <c r="G45" s="25"/>
      <c r="H45" s="26">
        <f>G45*F45</f>
        <v>0</v>
      </c>
      <c r="I45" s="25"/>
      <c r="J45" s="26"/>
      <c r="K45" s="25"/>
      <c r="L45" s="26"/>
      <c r="M45" s="54">
        <f t="shared" si="4"/>
        <v>0</v>
      </c>
    </row>
    <row r="46" spans="1:13" s="1" customFormat="1" ht="19.5" customHeight="1" thickBot="1">
      <c r="A46" s="117"/>
      <c r="B46" s="85">
        <v>9.3</v>
      </c>
      <c r="C46" s="83" t="s">
        <v>77</v>
      </c>
      <c r="D46" s="24" t="s">
        <v>70</v>
      </c>
      <c r="E46" s="27"/>
      <c r="F46" s="25">
        <v>9.731</v>
      </c>
      <c r="G46" s="25"/>
      <c r="H46" s="26">
        <f>G46*F46</f>
        <v>0</v>
      </c>
      <c r="I46" s="25"/>
      <c r="J46" s="26"/>
      <c r="K46" s="25"/>
      <c r="L46" s="26"/>
      <c r="M46" s="54">
        <f t="shared" si="4"/>
        <v>0</v>
      </c>
    </row>
    <row r="47" spans="1:13" s="1" customFormat="1" ht="42" customHeight="1">
      <c r="A47" s="116">
        <v>10</v>
      </c>
      <c r="B47" s="112" t="s">
        <v>78</v>
      </c>
      <c r="C47" s="113"/>
      <c r="D47" s="92" t="s">
        <v>12</v>
      </c>
      <c r="E47" s="93"/>
      <c r="F47" s="94">
        <v>430.47</v>
      </c>
      <c r="G47" s="94"/>
      <c r="H47" s="95"/>
      <c r="I47" s="94"/>
      <c r="J47" s="95">
        <f>I47*F47</f>
        <v>0</v>
      </c>
      <c r="K47" s="94"/>
      <c r="L47" s="95">
        <f>K47*F47</f>
        <v>0</v>
      </c>
      <c r="M47" s="96">
        <f t="shared" si="4"/>
        <v>0</v>
      </c>
    </row>
    <row r="48" spans="1:13" s="1" customFormat="1" ht="20.25" customHeight="1">
      <c r="A48" s="117"/>
      <c r="B48" s="85">
        <v>10.1</v>
      </c>
      <c r="C48" s="82" t="s">
        <v>73</v>
      </c>
      <c r="D48" s="84" t="s">
        <v>12</v>
      </c>
      <c r="E48" s="27">
        <v>1.02</v>
      </c>
      <c r="F48" s="25">
        <f>F47*E48</f>
        <v>439.0794</v>
      </c>
      <c r="G48" s="25"/>
      <c r="H48" s="26">
        <f>F48*G48</f>
        <v>0</v>
      </c>
      <c r="I48" s="25"/>
      <c r="J48" s="26"/>
      <c r="K48" s="25"/>
      <c r="L48" s="26"/>
      <c r="M48" s="54">
        <f t="shared" si="4"/>
        <v>0</v>
      </c>
    </row>
    <row r="49" spans="1:13" s="1" customFormat="1" ht="19.5" customHeight="1">
      <c r="A49" s="117"/>
      <c r="B49" s="85">
        <v>10.2</v>
      </c>
      <c r="C49" s="83" t="s">
        <v>74</v>
      </c>
      <c r="D49" s="24" t="s">
        <v>70</v>
      </c>
      <c r="E49" s="27"/>
      <c r="F49" s="25">
        <v>5.872</v>
      </c>
      <c r="G49" s="25"/>
      <c r="H49" s="26">
        <f>G49*F49</f>
        <v>0</v>
      </c>
      <c r="I49" s="25"/>
      <c r="J49" s="26"/>
      <c r="K49" s="25"/>
      <c r="L49" s="26"/>
      <c r="M49" s="54">
        <f t="shared" si="4"/>
        <v>0</v>
      </c>
    </row>
    <row r="50" spans="1:13" s="1" customFormat="1" ht="19.5" customHeight="1">
      <c r="A50" s="117"/>
      <c r="B50" s="85">
        <v>10.3</v>
      </c>
      <c r="C50" s="83" t="s">
        <v>75</v>
      </c>
      <c r="D50" s="24" t="s">
        <v>70</v>
      </c>
      <c r="E50" s="27"/>
      <c r="F50" s="25">
        <v>32.145</v>
      </c>
      <c r="G50" s="25"/>
      <c r="H50" s="26">
        <f>G50*F50</f>
        <v>0</v>
      </c>
      <c r="I50" s="25"/>
      <c r="J50" s="26"/>
      <c r="K50" s="25"/>
      <c r="L50" s="26"/>
      <c r="M50" s="54">
        <f t="shared" si="4"/>
        <v>0</v>
      </c>
    </row>
    <row r="51" spans="1:13" s="1" customFormat="1" ht="19.5" customHeight="1" thickBot="1">
      <c r="A51" s="118"/>
      <c r="B51" s="85">
        <v>10.5</v>
      </c>
      <c r="C51" s="98" t="s">
        <v>77</v>
      </c>
      <c r="D51" s="57" t="s">
        <v>70</v>
      </c>
      <c r="E51" s="58"/>
      <c r="F51" s="59">
        <v>20.112</v>
      </c>
      <c r="G51" s="59"/>
      <c r="H51" s="60">
        <f>G51*F51</f>
        <v>0</v>
      </c>
      <c r="I51" s="59"/>
      <c r="J51" s="60"/>
      <c r="K51" s="59"/>
      <c r="L51" s="60"/>
      <c r="M51" s="61">
        <f t="shared" si="4"/>
        <v>0</v>
      </c>
    </row>
    <row r="52" spans="1:13" s="1" customFormat="1" ht="32.25" customHeight="1">
      <c r="A52" s="116">
        <v>11</v>
      </c>
      <c r="B52" s="112" t="s">
        <v>79</v>
      </c>
      <c r="C52" s="113"/>
      <c r="D52" s="92" t="s">
        <v>12</v>
      </c>
      <c r="E52" s="93"/>
      <c r="F52" s="94">
        <v>5.58</v>
      </c>
      <c r="G52" s="94"/>
      <c r="H52" s="95"/>
      <c r="I52" s="94"/>
      <c r="J52" s="95">
        <f>I52*F52</f>
        <v>0</v>
      </c>
      <c r="K52" s="94"/>
      <c r="L52" s="95">
        <f>K52*F52</f>
        <v>0</v>
      </c>
      <c r="M52" s="96">
        <f t="shared" si="4"/>
        <v>0</v>
      </c>
    </row>
    <row r="53" spans="1:13" s="1" customFormat="1" ht="20.25" customHeight="1">
      <c r="A53" s="117"/>
      <c r="B53" s="85">
        <v>11.1</v>
      </c>
      <c r="C53" s="82" t="s">
        <v>73</v>
      </c>
      <c r="D53" s="84" t="s">
        <v>12</v>
      </c>
      <c r="E53" s="27">
        <v>1.02</v>
      </c>
      <c r="F53" s="25">
        <f>F52*E53</f>
        <v>5.6916</v>
      </c>
      <c r="G53" s="25"/>
      <c r="H53" s="26">
        <f>F53*G53</f>
        <v>0</v>
      </c>
      <c r="I53" s="25"/>
      <c r="J53" s="26"/>
      <c r="K53" s="25"/>
      <c r="L53" s="26"/>
      <c r="M53" s="54">
        <f t="shared" si="4"/>
        <v>0</v>
      </c>
    </row>
    <row r="54" spans="1:13" s="1" customFormat="1" ht="19.5" customHeight="1">
      <c r="A54" s="117"/>
      <c r="B54" s="85">
        <v>11.2</v>
      </c>
      <c r="C54" s="83" t="s">
        <v>74</v>
      </c>
      <c r="D54" s="24" t="s">
        <v>70</v>
      </c>
      <c r="E54" s="27"/>
      <c r="F54" s="25">
        <v>0.02</v>
      </c>
      <c r="G54" s="25"/>
      <c r="H54" s="26">
        <f>G54*F54</f>
        <v>0</v>
      </c>
      <c r="I54" s="25"/>
      <c r="J54" s="26"/>
      <c r="K54" s="25"/>
      <c r="L54" s="26"/>
      <c r="M54" s="54">
        <f t="shared" si="4"/>
        <v>0</v>
      </c>
    </row>
    <row r="55" spans="1:13" s="1" customFormat="1" ht="19.5" customHeight="1" thickBot="1">
      <c r="A55" s="117"/>
      <c r="B55" s="85">
        <v>11.3</v>
      </c>
      <c r="C55" s="83" t="s">
        <v>75</v>
      </c>
      <c r="D55" s="24" t="s">
        <v>70</v>
      </c>
      <c r="E55" s="27"/>
      <c r="F55" s="25">
        <v>0.67</v>
      </c>
      <c r="G55" s="25"/>
      <c r="H55" s="26">
        <f>G55*F55</f>
        <v>0</v>
      </c>
      <c r="I55" s="25"/>
      <c r="J55" s="26"/>
      <c r="K55" s="25"/>
      <c r="L55" s="26"/>
      <c r="M55" s="54">
        <f t="shared" si="4"/>
        <v>0</v>
      </c>
    </row>
    <row r="56" spans="1:13" s="1" customFormat="1" ht="13.5">
      <c r="A56" s="104" t="s">
        <v>54</v>
      </c>
      <c r="B56" s="105"/>
      <c r="C56" s="105" t="s">
        <v>51</v>
      </c>
      <c r="D56" s="68"/>
      <c r="E56" s="69"/>
      <c r="F56" s="70"/>
      <c r="G56" s="70"/>
      <c r="H56" s="71"/>
      <c r="I56" s="70"/>
      <c r="J56" s="71"/>
      <c r="K56" s="72"/>
      <c r="L56" s="71"/>
      <c r="M56" s="73"/>
    </row>
    <row r="57" spans="1:13" s="1" customFormat="1" ht="15.75">
      <c r="A57" s="53">
        <v>1</v>
      </c>
      <c r="B57" s="106" t="s">
        <v>51</v>
      </c>
      <c r="C57" s="107"/>
      <c r="D57" s="24" t="s">
        <v>14</v>
      </c>
      <c r="E57" s="27"/>
      <c r="F57" s="25">
        <v>756</v>
      </c>
      <c r="G57" s="25"/>
      <c r="H57" s="26">
        <f>F57*G57</f>
        <v>0</v>
      </c>
      <c r="I57" s="25"/>
      <c r="J57" s="26">
        <f aca="true" t="shared" si="5" ref="J57:J63">I57*F57</f>
        <v>0</v>
      </c>
      <c r="K57" s="25"/>
      <c r="L57" s="26">
        <f aca="true" t="shared" si="6" ref="L57:L63">K57*F57</f>
        <v>0</v>
      </c>
      <c r="M57" s="54">
        <f aca="true" t="shared" si="7" ref="M57:M63">L57+J57+H57</f>
        <v>0</v>
      </c>
    </row>
    <row r="58" spans="1:13" s="1" customFormat="1" ht="25.5" customHeight="1">
      <c r="A58" s="55">
        <v>2</v>
      </c>
      <c r="B58" s="106" t="s">
        <v>83</v>
      </c>
      <c r="C58" s="107"/>
      <c r="D58" s="24" t="s">
        <v>19</v>
      </c>
      <c r="E58" s="27"/>
      <c r="F58" s="25">
        <v>43</v>
      </c>
      <c r="G58" s="25"/>
      <c r="H58" s="26">
        <f>G58*F58</f>
        <v>0</v>
      </c>
      <c r="I58" s="25"/>
      <c r="J58" s="26">
        <f t="shared" si="5"/>
        <v>0</v>
      </c>
      <c r="K58" s="25"/>
      <c r="L58" s="26">
        <f t="shared" si="6"/>
        <v>0</v>
      </c>
      <c r="M58" s="54">
        <f t="shared" si="7"/>
        <v>0</v>
      </c>
    </row>
    <row r="59" spans="1:13" s="1" customFormat="1" ht="15.75">
      <c r="A59" s="55">
        <v>2</v>
      </c>
      <c r="B59" s="106" t="s">
        <v>25</v>
      </c>
      <c r="C59" s="107"/>
      <c r="D59" s="24" t="s">
        <v>14</v>
      </c>
      <c r="E59" s="27"/>
      <c r="F59" s="25">
        <f>97*3</f>
        <v>291</v>
      </c>
      <c r="G59" s="25"/>
      <c r="H59" s="26">
        <f>F59*G59</f>
        <v>0</v>
      </c>
      <c r="I59" s="25"/>
      <c r="J59" s="26">
        <f t="shared" si="5"/>
        <v>0</v>
      </c>
      <c r="K59" s="25"/>
      <c r="L59" s="26">
        <f t="shared" si="6"/>
        <v>0</v>
      </c>
      <c r="M59" s="54">
        <f t="shared" si="7"/>
        <v>0</v>
      </c>
    </row>
    <row r="60" spans="1:13" s="1" customFormat="1" ht="29.25" customHeight="1">
      <c r="A60" s="53">
        <v>3</v>
      </c>
      <c r="B60" s="106" t="s">
        <v>27</v>
      </c>
      <c r="C60" s="107"/>
      <c r="D60" s="24" t="s">
        <v>14</v>
      </c>
      <c r="E60" s="27"/>
      <c r="F60" s="25">
        <f>45*3</f>
        <v>135</v>
      </c>
      <c r="G60" s="25"/>
      <c r="H60" s="26">
        <f>F60*G60</f>
        <v>0</v>
      </c>
      <c r="I60" s="25"/>
      <c r="J60" s="26">
        <f t="shared" si="5"/>
        <v>0</v>
      </c>
      <c r="K60" s="25"/>
      <c r="L60" s="26">
        <f t="shared" si="6"/>
        <v>0</v>
      </c>
      <c r="M60" s="54">
        <f t="shared" si="7"/>
        <v>0</v>
      </c>
    </row>
    <row r="61" spans="1:13" s="1" customFormat="1" ht="25.5" customHeight="1">
      <c r="A61" s="55">
        <v>4</v>
      </c>
      <c r="B61" s="106" t="s">
        <v>26</v>
      </c>
      <c r="C61" s="107"/>
      <c r="D61" s="24" t="s">
        <v>14</v>
      </c>
      <c r="E61" s="27"/>
      <c r="F61" s="25">
        <f>28*3</f>
        <v>84</v>
      </c>
      <c r="G61" s="25"/>
      <c r="H61" s="26">
        <f>F61*G61</f>
        <v>0</v>
      </c>
      <c r="I61" s="25"/>
      <c r="J61" s="26">
        <f t="shared" si="5"/>
        <v>0</v>
      </c>
      <c r="K61" s="25"/>
      <c r="L61" s="26">
        <f t="shared" si="6"/>
        <v>0</v>
      </c>
      <c r="M61" s="54">
        <f t="shared" si="7"/>
        <v>0</v>
      </c>
    </row>
    <row r="62" spans="1:13" s="1" customFormat="1" ht="15.75">
      <c r="A62" s="53">
        <v>5</v>
      </c>
      <c r="B62" s="106" t="s">
        <v>36</v>
      </c>
      <c r="C62" s="107"/>
      <c r="D62" s="24" t="s">
        <v>14</v>
      </c>
      <c r="E62" s="27"/>
      <c r="F62" s="25">
        <f>(43+44+13+13+19.5)*0.7</f>
        <v>92.75</v>
      </c>
      <c r="G62" s="25"/>
      <c r="H62" s="26">
        <f>F62*G62</f>
        <v>0</v>
      </c>
      <c r="I62" s="25"/>
      <c r="J62" s="26">
        <f t="shared" si="5"/>
        <v>0</v>
      </c>
      <c r="K62" s="25"/>
      <c r="L62" s="26">
        <f t="shared" si="6"/>
        <v>0</v>
      </c>
      <c r="M62" s="54">
        <f t="shared" si="7"/>
        <v>0</v>
      </c>
    </row>
    <row r="63" spans="1:13" s="1" customFormat="1" ht="27.75" customHeight="1">
      <c r="A63" s="55">
        <v>6</v>
      </c>
      <c r="B63" s="106" t="s">
        <v>37</v>
      </c>
      <c r="C63" s="107"/>
      <c r="D63" s="24" t="s">
        <v>12</v>
      </c>
      <c r="E63" s="27"/>
      <c r="F63" s="25">
        <f>(43+44+13+13+19.5)*0.2*0.2*1.02</f>
        <v>5.406000000000001</v>
      </c>
      <c r="G63" s="25"/>
      <c r="H63" s="26">
        <f>F63*G63</f>
        <v>0</v>
      </c>
      <c r="I63" s="25"/>
      <c r="J63" s="26">
        <f t="shared" si="5"/>
        <v>0</v>
      </c>
      <c r="K63" s="25"/>
      <c r="L63" s="26">
        <f t="shared" si="6"/>
        <v>0</v>
      </c>
      <c r="M63" s="54">
        <f t="shared" si="7"/>
        <v>0</v>
      </c>
    </row>
    <row r="64" spans="1:15" s="1" customFormat="1" ht="28.5" customHeight="1">
      <c r="A64" s="53">
        <v>7</v>
      </c>
      <c r="B64" s="100" t="s">
        <v>41</v>
      </c>
      <c r="C64" s="101"/>
      <c r="D64" s="24" t="s">
        <v>14</v>
      </c>
      <c r="E64" s="24"/>
      <c r="F64" s="24">
        <f>(((2.4+4.5+2.8+2.8+2.4+3.65+28+16.25)*3)+((78+22.8+27)*3))-124</f>
        <v>447.79999999999995</v>
      </c>
      <c r="G64" s="25"/>
      <c r="H64" s="26">
        <f aca="true" t="shared" si="8" ref="H64:H69">F64*G64</f>
        <v>0</v>
      </c>
      <c r="I64" s="24"/>
      <c r="J64" s="26">
        <f aca="true" t="shared" si="9" ref="J64:J69">I64*F64</f>
        <v>0</v>
      </c>
      <c r="K64" s="24"/>
      <c r="L64" s="26">
        <f aca="true" t="shared" si="10" ref="L64:L69">K64*F64</f>
        <v>0</v>
      </c>
      <c r="M64" s="54">
        <f aca="true" t="shared" si="11" ref="M64:M69">L64+J64+H64</f>
        <v>0</v>
      </c>
      <c r="O64" s="19"/>
    </row>
    <row r="65" spans="1:15" s="1" customFormat="1" ht="42" customHeight="1">
      <c r="A65" s="55">
        <v>8</v>
      </c>
      <c r="B65" s="100" t="s">
        <v>46</v>
      </c>
      <c r="C65" s="101"/>
      <c r="D65" s="24" t="s">
        <v>14</v>
      </c>
      <c r="E65" s="24"/>
      <c r="F65" s="24">
        <v>124</v>
      </c>
      <c r="G65" s="25"/>
      <c r="H65" s="26">
        <f t="shared" si="8"/>
        <v>0</v>
      </c>
      <c r="I65" s="24"/>
      <c r="J65" s="26">
        <f t="shared" si="9"/>
        <v>0</v>
      </c>
      <c r="K65" s="24"/>
      <c r="L65" s="26">
        <f t="shared" si="10"/>
        <v>0</v>
      </c>
      <c r="M65" s="54">
        <f t="shared" si="11"/>
        <v>0</v>
      </c>
      <c r="O65" s="19"/>
    </row>
    <row r="66" spans="1:15" s="1" customFormat="1" ht="23.25" customHeight="1">
      <c r="A66" s="53">
        <v>9</v>
      </c>
      <c r="B66" s="100" t="s">
        <v>42</v>
      </c>
      <c r="C66" s="101"/>
      <c r="D66" s="24" t="s">
        <v>14</v>
      </c>
      <c r="E66" s="24"/>
      <c r="F66" s="24">
        <f>F65</f>
        <v>124</v>
      </c>
      <c r="G66" s="25"/>
      <c r="H66" s="26">
        <f t="shared" si="8"/>
        <v>0</v>
      </c>
      <c r="I66" s="24"/>
      <c r="J66" s="26">
        <f t="shared" si="9"/>
        <v>0</v>
      </c>
      <c r="K66" s="24"/>
      <c r="L66" s="26">
        <f t="shared" si="10"/>
        <v>0</v>
      </c>
      <c r="M66" s="54">
        <f t="shared" si="11"/>
        <v>0</v>
      </c>
      <c r="O66" s="19"/>
    </row>
    <row r="67" spans="1:15" s="1" customFormat="1" ht="28.5" customHeight="1">
      <c r="A67" s="55">
        <v>10</v>
      </c>
      <c r="B67" s="100" t="s">
        <v>43</v>
      </c>
      <c r="C67" s="101"/>
      <c r="D67" s="24" t="s">
        <v>14</v>
      </c>
      <c r="E67" s="24"/>
      <c r="F67" s="24">
        <f>544.9+597.8-40-108</f>
        <v>994.6999999999998</v>
      </c>
      <c r="G67" s="25"/>
      <c r="H67" s="26">
        <f t="shared" si="8"/>
        <v>0</v>
      </c>
      <c r="I67" s="24"/>
      <c r="J67" s="26">
        <f t="shared" si="9"/>
        <v>0</v>
      </c>
      <c r="K67" s="24"/>
      <c r="L67" s="26">
        <f t="shared" si="10"/>
        <v>0</v>
      </c>
      <c r="M67" s="54">
        <f t="shared" si="11"/>
        <v>0</v>
      </c>
      <c r="O67" s="19"/>
    </row>
    <row r="68" spans="1:15" s="1" customFormat="1" ht="43.5" customHeight="1">
      <c r="A68" s="53">
        <v>11</v>
      </c>
      <c r="B68" s="100" t="s">
        <v>45</v>
      </c>
      <c r="C68" s="101"/>
      <c r="D68" s="24" t="s">
        <v>14</v>
      </c>
      <c r="E68" s="24"/>
      <c r="F68" s="24">
        <v>108</v>
      </c>
      <c r="G68" s="25"/>
      <c r="H68" s="26">
        <f t="shared" si="8"/>
        <v>0</v>
      </c>
      <c r="I68" s="24"/>
      <c r="J68" s="26">
        <f t="shared" si="9"/>
        <v>0</v>
      </c>
      <c r="K68" s="24"/>
      <c r="L68" s="26">
        <f t="shared" si="10"/>
        <v>0</v>
      </c>
      <c r="M68" s="54">
        <f t="shared" si="11"/>
        <v>0</v>
      </c>
      <c r="O68" s="19"/>
    </row>
    <row r="69" spans="1:15" s="1" customFormat="1" ht="39" customHeight="1">
      <c r="A69" s="55">
        <v>12</v>
      </c>
      <c r="B69" s="100" t="s">
        <v>47</v>
      </c>
      <c r="C69" s="101"/>
      <c r="D69" s="24" t="s">
        <v>14</v>
      </c>
      <c r="E69" s="24"/>
      <c r="F69" s="24">
        <f>399*2</f>
        <v>798</v>
      </c>
      <c r="G69" s="25"/>
      <c r="H69" s="26">
        <f t="shared" si="8"/>
        <v>0</v>
      </c>
      <c r="I69" s="24"/>
      <c r="J69" s="26">
        <f t="shared" si="9"/>
        <v>0</v>
      </c>
      <c r="K69" s="24"/>
      <c r="L69" s="26">
        <f t="shared" si="10"/>
        <v>0</v>
      </c>
      <c r="M69" s="54">
        <f t="shared" si="11"/>
        <v>0</v>
      </c>
      <c r="O69" s="19"/>
    </row>
    <row r="70" spans="1:13" s="1" customFormat="1" ht="48" customHeight="1">
      <c r="A70" s="53">
        <v>13</v>
      </c>
      <c r="B70" s="110" t="s">
        <v>44</v>
      </c>
      <c r="C70" s="111"/>
      <c r="D70" s="24" t="s">
        <v>14</v>
      </c>
      <c r="E70" s="27"/>
      <c r="F70" s="25">
        <f>598*2+545</f>
        <v>1741</v>
      </c>
      <c r="G70" s="25"/>
      <c r="H70" s="26">
        <f>F70*G70</f>
        <v>0</v>
      </c>
      <c r="I70" s="25"/>
      <c r="J70" s="26">
        <f>I70*F70</f>
        <v>0</v>
      </c>
      <c r="K70" s="25"/>
      <c r="L70" s="26">
        <f>K70*F70</f>
        <v>0</v>
      </c>
      <c r="M70" s="54">
        <f>L70+J70+H70</f>
        <v>0</v>
      </c>
    </row>
    <row r="71" spans="1:13" s="1" customFormat="1" ht="15.75">
      <c r="A71" s="55">
        <v>14</v>
      </c>
      <c r="B71" s="106" t="s">
        <v>34</v>
      </c>
      <c r="C71" s="107"/>
      <c r="D71" s="24" t="s">
        <v>14</v>
      </c>
      <c r="E71" s="27"/>
      <c r="F71" s="25">
        <f>F70</f>
        <v>1741</v>
      </c>
      <c r="G71" s="25"/>
      <c r="H71" s="26">
        <f>F71*G71</f>
        <v>0</v>
      </c>
      <c r="I71" s="25"/>
      <c r="J71" s="26">
        <f>I71*F71</f>
        <v>0</v>
      </c>
      <c r="K71" s="25"/>
      <c r="L71" s="26">
        <f>K71*F71</f>
        <v>0</v>
      </c>
      <c r="M71" s="54">
        <f>L71+J71+H71</f>
        <v>0</v>
      </c>
    </row>
    <row r="72" spans="1:17" s="1" customFormat="1" ht="26.25" customHeight="1" thickBot="1">
      <c r="A72" s="74">
        <v>15</v>
      </c>
      <c r="B72" s="102" t="s">
        <v>35</v>
      </c>
      <c r="C72" s="103"/>
      <c r="D72" s="57" t="s">
        <v>14</v>
      </c>
      <c r="E72" s="58"/>
      <c r="F72" s="59">
        <f>598</f>
        <v>598</v>
      </c>
      <c r="G72" s="59"/>
      <c r="H72" s="60">
        <f>F72*G72</f>
        <v>0</v>
      </c>
      <c r="I72" s="59"/>
      <c r="J72" s="60">
        <f>I72*F72</f>
        <v>0</v>
      </c>
      <c r="K72" s="59"/>
      <c r="L72" s="60">
        <f>K72*F72</f>
        <v>0</v>
      </c>
      <c r="M72" s="61">
        <f>L72+J72+H72</f>
        <v>0</v>
      </c>
      <c r="Q72" s="19"/>
    </row>
    <row r="73" spans="1:17" s="1" customFormat="1" ht="13.5">
      <c r="A73" s="104" t="s">
        <v>55</v>
      </c>
      <c r="B73" s="105"/>
      <c r="C73" s="105" t="s">
        <v>35</v>
      </c>
      <c r="D73" s="68"/>
      <c r="E73" s="69"/>
      <c r="F73" s="70"/>
      <c r="G73" s="70"/>
      <c r="H73" s="71"/>
      <c r="I73" s="70"/>
      <c r="J73" s="71"/>
      <c r="K73" s="72"/>
      <c r="L73" s="71"/>
      <c r="M73" s="73"/>
      <c r="Q73" s="19"/>
    </row>
    <row r="74" spans="1:15" s="1" customFormat="1" ht="42" customHeight="1">
      <c r="A74" s="55">
        <v>1</v>
      </c>
      <c r="B74" s="100" t="s">
        <v>33</v>
      </c>
      <c r="C74" s="101"/>
      <c r="D74" s="24" t="s">
        <v>14</v>
      </c>
      <c r="E74" s="24"/>
      <c r="F74" s="24">
        <f>(90*3.2)+(114*3.8)+(0.8*105)</f>
        <v>805.2</v>
      </c>
      <c r="G74" s="25"/>
      <c r="H74" s="26">
        <f aca="true" t="shared" si="12" ref="H74:H83">F74*G74</f>
        <v>0</v>
      </c>
      <c r="I74" s="24"/>
      <c r="J74" s="26">
        <f aca="true" t="shared" si="13" ref="J74:J83">I74*F74</f>
        <v>0</v>
      </c>
      <c r="K74" s="24"/>
      <c r="L74" s="26">
        <f aca="true" t="shared" si="14" ref="L74:L83">K74*F74</f>
        <v>0</v>
      </c>
      <c r="M74" s="54">
        <f aca="true" t="shared" si="15" ref="M74:M83">L74+J74+H74</f>
        <v>0</v>
      </c>
      <c r="O74" s="19"/>
    </row>
    <row r="75" spans="1:13" s="1" customFormat="1" ht="26.25" customHeight="1">
      <c r="A75" s="53">
        <v>2</v>
      </c>
      <c r="B75" s="106" t="s">
        <v>28</v>
      </c>
      <c r="C75" s="107"/>
      <c r="D75" s="24" t="s">
        <v>14</v>
      </c>
      <c r="E75" s="27"/>
      <c r="F75" s="25">
        <f>(75*3.05)+(92*3.05)</f>
        <v>509.34999999999997</v>
      </c>
      <c r="G75" s="25"/>
      <c r="H75" s="26">
        <f t="shared" si="12"/>
        <v>0</v>
      </c>
      <c r="I75" s="25"/>
      <c r="J75" s="26">
        <f t="shared" si="13"/>
        <v>0</v>
      </c>
      <c r="K75" s="25"/>
      <c r="L75" s="26">
        <f t="shared" si="14"/>
        <v>0</v>
      </c>
      <c r="M75" s="54">
        <f t="shared" si="15"/>
        <v>0</v>
      </c>
    </row>
    <row r="76" spans="1:15" s="1" customFormat="1" ht="34.5" customHeight="1">
      <c r="A76" s="55">
        <v>3</v>
      </c>
      <c r="B76" s="100" t="s">
        <v>56</v>
      </c>
      <c r="C76" s="101"/>
      <c r="D76" s="24" t="s">
        <v>14</v>
      </c>
      <c r="E76" s="24"/>
      <c r="F76" s="24">
        <f>230+47+191+31+26+18</f>
        <v>543</v>
      </c>
      <c r="G76" s="25"/>
      <c r="H76" s="26">
        <f t="shared" si="12"/>
        <v>0</v>
      </c>
      <c r="I76" s="24"/>
      <c r="J76" s="26">
        <f t="shared" si="13"/>
        <v>0</v>
      </c>
      <c r="K76" s="24"/>
      <c r="L76" s="26">
        <f t="shared" si="14"/>
        <v>0</v>
      </c>
      <c r="M76" s="54">
        <f t="shared" si="15"/>
        <v>0</v>
      </c>
      <c r="O76" s="19"/>
    </row>
    <row r="77" spans="1:15" s="1" customFormat="1" ht="25.5" customHeight="1">
      <c r="A77" s="53">
        <v>4</v>
      </c>
      <c r="B77" s="100" t="s">
        <v>29</v>
      </c>
      <c r="C77" s="101"/>
      <c r="D77" s="24" t="s">
        <v>14</v>
      </c>
      <c r="E77" s="24"/>
      <c r="F77" s="24">
        <f>37+48+2</f>
        <v>87</v>
      </c>
      <c r="G77" s="25"/>
      <c r="H77" s="26">
        <f t="shared" si="12"/>
        <v>0</v>
      </c>
      <c r="I77" s="24"/>
      <c r="J77" s="26">
        <f t="shared" si="13"/>
        <v>0</v>
      </c>
      <c r="K77" s="24"/>
      <c r="L77" s="26">
        <f t="shared" si="14"/>
        <v>0</v>
      </c>
      <c r="M77" s="54">
        <f t="shared" si="15"/>
        <v>0</v>
      </c>
      <c r="O77" s="19"/>
    </row>
    <row r="78" spans="1:15" s="1" customFormat="1" ht="26.25" customHeight="1">
      <c r="A78" s="55">
        <v>5</v>
      </c>
      <c r="B78" s="100" t="s">
        <v>31</v>
      </c>
      <c r="C78" s="101"/>
      <c r="D78" s="24" t="s">
        <v>14</v>
      </c>
      <c r="E78" s="24"/>
      <c r="F78" s="24">
        <f>((4.2*4)+(1.9*4)*0.3)+8.3+7.2+(56*0.3)+((28*4*0.4)+27)+100</f>
        <v>223.18</v>
      </c>
      <c r="G78" s="25"/>
      <c r="H78" s="26">
        <f t="shared" si="12"/>
        <v>0</v>
      </c>
      <c r="I78" s="24"/>
      <c r="J78" s="26">
        <f t="shared" si="13"/>
        <v>0</v>
      </c>
      <c r="K78" s="24"/>
      <c r="L78" s="26">
        <f t="shared" si="14"/>
        <v>0</v>
      </c>
      <c r="M78" s="54">
        <f t="shared" si="15"/>
        <v>0</v>
      </c>
      <c r="O78" s="19"/>
    </row>
    <row r="79" spans="1:15" s="1" customFormat="1" ht="28.5" customHeight="1">
      <c r="A79" s="53">
        <v>6</v>
      </c>
      <c r="B79" s="100" t="s">
        <v>30</v>
      </c>
      <c r="C79" s="101"/>
      <c r="D79" s="24" t="s">
        <v>14</v>
      </c>
      <c r="E79" s="24"/>
      <c r="F79" s="24">
        <f>95+48+17.2</f>
        <v>160.2</v>
      </c>
      <c r="G79" s="25"/>
      <c r="H79" s="26">
        <f t="shared" si="12"/>
        <v>0</v>
      </c>
      <c r="I79" s="24"/>
      <c r="J79" s="26">
        <f t="shared" si="13"/>
        <v>0</v>
      </c>
      <c r="K79" s="24"/>
      <c r="L79" s="26">
        <f t="shared" si="14"/>
        <v>0</v>
      </c>
      <c r="M79" s="54">
        <f t="shared" si="15"/>
        <v>0</v>
      </c>
      <c r="O79" s="19"/>
    </row>
    <row r="80" spans="1:15" s="1" customFormat="1" ht="28.5" customHeight="1">
      <c r="A80" s="55">
        <v>7</v>
      </c>
      <c r="B80" s="100" t="s">
        <v>39</v>
      </c>
      <c r="C80" s="101"/>
      <c r="D80" s="24" t="s">
        <v>14</v>
      </c>
      <c r="E80" s="24"/>
      <c r="F80" s="24">
        <f>(14*0.9)+(5.4*2)+(8.8*2)+(4.9*2)+(1.6*6)+3+10.1+(15.6*3)+4.5+16.6+9.6+9</f>
        <v>160</v>
      </c>
      <c r="G80" s="25"/>
      <c r="H80" s="26">
        <f t="shared" si="12"/>
        <v>0</v>
      </c>
      <c r="I80" s="24"/>
      <c r="J80" s="26">
        <f t="shared" si="13"/>
        <v>0</v>
      </c>
      <c r="K80" s="24"/>
      <c r="L80" s="26">
        <f t="shared" si="14"/>
        <v>0</v>
      </c>
      <c r="M80" s="54">
        <f t="shared" si="15"/>
        <v>0</v>
      </c>
      <c r="O80" s="19"/>
    </row>
    <row r="81" spans="1:15" s="1" customFormat="1" ht="21.75" customHeight="1">
      <c r="A81" s="53">
        <v>8</v>
      </c>
      <c r="B81" s="100" t="s">
        <v>40</v>
      </c>
      <c r="C81" s="101"/>
      <c r="D81" s="24" t="s">
        <v>14</v>
      </c>
      <c r="E81" s="24"/>
      <c r="F81" s="24">
        <f>2.9*2.8</f>
        <v>8.12</v>
      </c>
      <c r="G81" s="25"/>
      <c r="H81" s="26">
        <f t="shared" si="12"/>
        <v>0</v>
      </c>
      <c r="I81" s="24"/>
      <c r="J81" s="26">
        <f t="shared" si="13"/>
        <v>0</v>
      </c>
      <c r="K81" s="24"/>
      <c r="L81" s="26">
        <f t="shared" si="14"/>
        <v>0</v>
      </c>
      <c r="M81" s="54">
        <f t="shared" si="15"/>
        <v>0</v>
      </c>
      <c r="O81" s="19"/>
    </row>
    <row r="82" spans="1:15" s="1" customFormat="1" ht="24" customHeight="1">
      <c r="A82" s="55">
        <v>9</v>
      </c>
      <c r="B82" s="100" t="s">
        <v>32</v>
      </c>
      <c r="C82" s="101"/>
      <c r="D82" s="24" t="s">
        <v>14</v>
      </c>
      <c r="E82" s="24"/>
      <c r="F82" s="24">
        <v>6.6</v>
      </c>
      <c r="G82" s="25"/>
      <c r="H82" s="26">
        <f t="shared" si="12"/>
        <v>0</v>
      </c>
      <c r="I82" s="24"/>
      <c r="J82" s="26">
        <f t="shared" si="13"/>
        <v>0</v>
      </c>
      <c r="K82" s="24"/>
      <c r="L82" s="26">
        <f t="shared" si="14"/>
        <v>0</v>
      </c>
      <c r="M82" s="54">
        <f t="shared" si="15"/>
        <v>0</v>
      </c>
      <c r="O82" s="19"/>
    </row>
    <row r="83" spans="1:15" s="1" customFormat="1" ht="40.5" customHeight="1" thickBot="1">
      <c r="A83" s="74">
        <v>10</v>
      </c>
      <c r="B83" s="108" t="s">
        <v>52</v>
      </c>
      <c r="C83" s="109"/>
      <c r="D83" s="57" t="s">
        <v>14</v>
      </c>
      <c r="E83" s="57"/>
      <c r="F83" s="57">
        <f>230+47+191+31+26+18</f>
        <v>543</v>
      </c>
      <c r="G83" s="59"/>
      <c r="H83" s="60">
        <f t="shared" si="12"/>
        <v>0</v>
      </c>
      <c r="I83" s="57"/>
      <c r="J83" s="60">
        <f t="shared" si="13"/>
        <v>0</v>
      </c>
      <c r="K83" s="57"/>
      <c r="L83" s="60">
        <f t="shared" si="14"/>
        <v>0</v>
      </c>
      <c r="M83" s="61">
        <f t="shared" si="15"/>
        <v>0</v>
      </c>
      <c r="O83" s="19"/>
    </row>
    <row r="84" spans="1:17" s="1" customFormat="1" ht="13.5">
      <c r="A84" s="104" t="s">
        <v>81</v>
      </c>
      <c r="B84" s="105"/>
      <c r="C84" s="105" t="s">
        <v>35</v>
      </c>
      <c r="D84" s="68"/>
      <c r="E84" s="69"/>
      <c r="F84" s="70"/>
      <c r="G84" s="70"/>
      <c r="H84" s="71"/>
      <c r="I84" s="70"/>
      <c r="J84" s="71"/>
      <c r="K84" s="72"/>
      <c r="L84" s="71"/>
      <c r="M84" s="73"/>
      <c r="Q84" s="19"/>
    </row>
    <row r="85" spans="1:15" s="1" customFormat="1" ht="48" customHeight="1" thickBot="1">
      <c r="A85" s="74">
        <v>1</v>
      </c>
      <c r="B85" s="108" t="s">
        <v>82</v>
      </c>
      <c r="C85" s="109"/>
      <c r="D85" s="57" t="s">
        <v>12</v>
      </c>
      <c r="E85" s="57"/>
      <c r="F85" s="57">
        <f>6*18</f>
        <v>108</v>
      </c>
      <c r="G85" s="59"/>
      <c r="H85" s="60">
        <f>F85*G85</f>
        <v>0</v>
      </c>
      <c r="I85" s="57"/>
      <c r="J85" s="60">
        <f>I85*F85</f>
        <v>0</v>
      </c>
      <c r="K85" s="57"/>
      <c r="L85" s="60">
        <f>K85*F85</f>
        <v>0</v>
      </c>
      <c r="M85" s="61">
        <f>L85+J85+H85</f>
        <v>0</v>
      </c>
      <c r="O85" s="19"/>
    </row>
    <row r="86" spans="1:13" s="1" customFormat="1" ht="13.5">
      <c r="A86" s="36"/>
      <c r="B86" s="36"/>
      <c r="C86" s="36" t="s">
        <v>8</v>
      </c>
      <c r="D86" s="3"/>
      <c r="E86" s="3"/>
      <c r="F86" s="37"/>
      <c r="G86" s="37"/>
      <c r="H86" s="38">
        <f>SUM(H8:H85)</f>
        <v>0</v>
      </c>
      <c r="I86" s="39"/>
      <c r="J86" s="39">
        <f>SUM(J8:J85)</f>
        <v>0</v>
      </c>
      <c r="K86" s="39"/>
      <c r="L86" s="39">
        <f>SUM(L8:L85)</f>
        <v>0</v>
      </c>
      <c r="M86" s="39">
        <f>SUM(M8:M85)</f>
        <v>0</v>
      </c>
    </row>
    <row r="87" spans="1:13" s="17" customFormat="1" ht="15">
      <c r="A87" s="5"/>
      <c r="B87" s="5"/>
      <c r="C87" s="75" t="s">
        <v>61</v>
      </c>
      <c r="D87" s="5" t="s">
        <v>7</v>
      </c>
      <c r="E87" s="7"/>
      <c r="F87" s="99">
        <v>0</v>
      </c>
      <c r="G87" s="6"/>
      <c r="H87" s="13"/>
      <c r="I87" s="13"/>
      <c r="J87" s="13"/>
      <c r="K87" s="13"/>
      <c r="L87" s="13"/>
      <c r="M87" s="13">
        <f>M86*F87</f>
        <v>0</v>
      </c>
    </row>
    <row r="88" spans="1:13" s="17" customFormat="1" ht="15">
      <c r="A88" s="5"/>
      <c r="B88" s="5"/>
      <c r="C88" s="5" t="s">
        <v>8</v>
      </c>
      <c r="D88" s="5"/>
      <c r="E88" s="7"/>
      <c r="F88" s="99"/>
      <c r="G88" s="6"/>
      <c r="H88" s="13"/>
      <c r="I88" s="13"/>
      <c r="J88" s="13"/>
      <c r="K88" s="13"/>
      <c r="L88" s="13"/>
      <c r="M88" s="13">
        <f>M86+M87</f>
        <v>0</v>
      </c>
    </row>
    <row r="89" spans="1:13" s="17" customFormat="1" ht="15">
      <c r="A89" s="5"/>
      <c r="B89" s="5"/>
      <c r="C89" s="75" t="s">
        <v>60</v>
      </c>
      <c r="D89" s="5" t="s">
        <v>7</v>
      </c>
      <c r="E89" s="7"/>
      <c r="F89" s="99">
        <v>0</v>
      </c>
      <c r="G89" s="6"/>
      <c r="H89" s="13"/>
      <c r="I89" s="13"/>
      <c r="J89" s="13"/>
      <c r="K89" s="13"/>
      <c r="L89" s="13"/>
      <c r="M89" s="13">
        <f>M88*F89</f>
        <v>0</v>
      </c>
    </row>
    <row r="90" spans="1:13" s="17" customFormat="1" ht="15">
      <c r="A90" s="5"/>
      <c r="B90" s="5"/>
      <c r="C90" s="5" t="s">
        <v>8</v>
      </c>
      <c r="D90" s="5"/>
      <c r="E90" s="7"/>
      <c r="F90" s="99"/>
      <c r="G90" s="6"/>
      <c r="H90" s="13"/>
      <c r="I90" s="13"/>
      <c r="J90" s="13"/>
      <c r="K90" s="13"/>
      <c r="L90" s="13"/>
      <c r="M90" s="13">
        <f>M88+M89</f>
        <v>0</v>
      </c>
    </row>
    <row r="91" spans="1:13" s="17" customFormat="1" ht="15">
      <c r="A91" s="5"/>
      <c r="B91" s="5"/>
      <c r="C91" s="5" t="s">
        <v>6</v>
      </c>
      <c r="D91" s="5" t="s">
        <v>7</v>
      </c>
      <c r="E91" s="7"/>
      <c r="F91" s="99">
        <v>0</v>
      </c>
      <c r="G91" s="6"/>
      <c r="H91" s="13"/>
      <c r="I91" s="13"/>
      <c r="J91" s="13"/>
      <c r="K91" s="13"/>
      <c r="L91" s="13"/>
      <c r="M91" s="13">
        <f>M90*F91</f>
        <v>0</v>
      </c>
    </row>
    <row r="92" spans="1:13" s="17" customFormat="1" ht="15">
      <c r="A92" s="5"/>
      <c r="B92" s="5"/>
      <c r="C92" s="5" t="s">
        <v>8</v>
      </c>
      <c r="D92" s="5"/>
      <c r="E92" s="7"/>
      <c r="F92" s="99"/>
      <c r="G92" s="6"/>
      <c r="H92" s="13"/>
      <c r="I92" s="13"/>
      <c r="J92" s="13"/>
      <c r="K92" s="13"/>
      <c r="L92" s="13"/>
      <c r="M92" s="13">
        <f>M90+M91</f>
        <v>0</v>
      </c>
    </row>
    <row r="93" spans="1:13" s="17" customFormat="1" ht="15">
      <c r="A93" s="5"/>
      <c r="B93" s="5"/>
      <c r="C93" s="5" t="s">
        <v>9</v>
      </c>
      <c r="D93" s="5" t="s">
        <v>7</v>
      </c>
      <c r="E93" s="7"/>
      <c r="F93" s="99">
        <v>0</v>
      </c>
      <c r="G93" s="6"/>
      <c r="H93" s="13"/>
      <c r="I93" s="13"/>
      <c r="J93" s="13"/>
      <c r="K93" s="13"/>
      <c r="L93" s="13"/>
      <c r="M93" s="13">
        <f>M92*F93</f>
        <v>0</v>
      </c>
    </row>
    <row r="94" spans="1:13" s="17" customFormat="1" ht="15">
      <c r="A94" s="5"/>
      <c r="B94" s="5"/>
      <c r="C94" s="5" t="s">
        <v>8</v>
      </c>
      <c r="D94" s="5"/>
      <c r="E94" s="7"/>
      <c r="F94" s="99"/>
      <c r="G94" s="6"/>
      <c r="H94" s="13"/>
      <c r="I94" s="13"/>
      <c r="J94" s="13"/>
      <c r="K94" s="13"/>
      <c r="L94" s="13"/>
      <c r="M94" s="13">
        <f>M92+M93</f>
        <v>0</v>
      </c>
    </row>
    <row r="95" spans="1:13" s="17" customFormat="1" ht="15">
      <c r="A95" s="5"/>
      <c r="B95" s="5"/>
      <c r="C95" s="5" t="s">
        <v>13</v>
      </c>
      <c r="D95" s="5" t="s">
        <v>7</v>
      </c>
      <c r="E95" s="7"/>
      <c r="F95" s="6">
        <v>0.18</v>
      </c>
      <c r="G95" s="6"/>
      <c r="H95" s="13"/>
      <c r="I95" s="13"/>
      <c r="J95" s="13"/>
      <c r="K95" s="13"/>
      <c r="L95" s="13"/>
      <c r="M95" s="13">
        <f>M94*F95</f>
        <v>0</v>
      </c>
    </row>
    <row r="96" spans="1:13" s="17" customFormat="1" ht="15">
      <c r="A96" s="5"/>
      <c r="B96" s="5"/>
      <c r="C96" s="5" t="s">
        <v>8</v>
      </c>
      <c r="D96" s="5"/>
      <c r="E96" s="7"/>
      <c r="F96" s="8"/>
      <c r="G96" s="6"/>
      <c r="H96" s="13"/>
      <c r="I96" s="13"/>
      <c r="J96" s="13"/>
      <c r="K96" s="13"/>
      <c r="L96" s="13"/>
      <c r="M96" s="13">
        <f>M94+M95</f>
        <v>0</v>
      </c>
    </row>
    <row r="97" spans="3:15" s="1" customFormat="1" ht="13.5">
      <c r="C97" s="11"/>
      <c r="M97" s="2"/>
      <c r="O97" s="32"/>
    </row>
    <row r="98" spans="3:13" s="1" customFormat="1" ht="13.5">
      <c r="C98" s="28"/>
      <c r="J98" s="125" t="s">
        <v>15</v>
      </c>
      <c r="K98" s="125"/>
      <c r="M98" s="2"/>
    </row>
    <row r="99" spans="1:12" s="15" customFormat="1" ht="15.75" customHeight="1">
      <c r="A99" s="14"/>
      <c r="B99" s="14"/>
      <c r="C99" s="29"/>
      <c r="D99" s="29"/>
      <c r="E99" s="29"/>
      <c r="F99" s="29"/>
      <c r="G99" s="29"/>
      <c r="H99" s="29"/>
      <c r="I99" s="29"/>
      <c r="J99" s="128"/>
      <c r="K99" s="128"/>
      <c r="L99" s="128"/>
    </row>
    <row r="100" spans="1:13" s="15" customFormat="1" ht="15.75">
      <c r="A100" s="14"/>
      <c r="B100" s="14"/>
      <c r="C100" s="30"/>
      <c r="D100" s="30"/>
      <c r="E100" s="30"/>
      <c r="I100" s="35"/>
      <c r="J100" s="35"/>
      <c r="K100" s="35"/>
      <c r="L100" s="35"/>
      <c r="M100" s="35"/>
    </row>
    <row r="101" ht="12.75">
      <c r="L101" s="22"/>
    </row>
  </sheetData>
  <sheetProtection/>
  <autoFilter ref="A6:M85"/>
  <mergeCells count="79">
    <mergeCell ref="K2:M2"/>
    <mergeCell ref="G4:H4"/>
    <mergeCell ref="I4:J4"/>
    <mergeCell ref="K4:L4"/>
    <mergeCell ref="A2:J2"/>
    <mergeCell ref="D4:D5"/>
    <mergeCell ref="J98:K98"/>
    <mergeCell ref="A7:C7"/>
    <mergeCell ref="A23:C23"/>
    <mergeCell ref="A56:C56"/>
    <mergeCell ref="A73:C73"/>
    <mergeCell ref="J99:L99"/>
    <mergeCell ref="B36:C36"/>
    <mergeCell ref="A36:A38"/>
    <mergeCell ref="A43:A46"/>
    <mergeCell ref="B43:C43"/>
    <mergeCell ref="A39:A42"/>
    <mergeCell ref="B39:C39"/>
    <mergeCell ref="A1:L1"/>
    <mergeCell ref="K3:M3"/>
    <mergeCell ref="A4:A5"/>
    <mergeCell ref="M4:M5"/>
    <mergeCell ref="E4:F4"/>
    <mergeCell ref="C4:C5"/>
    <mergeCell ref="B8:C8"/>
    <mergeCell ref="B20:C20"/>
    <mergeCell ref="A47:A51"/>
    <mergeCell ref="B47:C47"/>
    <mergeCell ref="A52:A55"/>
    <mergeCell ref="B52:C52"/>
    <mergeCell ref="B24:C24"/>
    <mergeCell ref="B25:C25"/>
    <mergeCell ref="B26:C26"/>
    <mergeCell ref="A27:A29"/>
    <mergeCell ref="B27:C27"/>
    <mergeCell ref="A30:A34"/>
    <mergeCell ref="B70:C70"/>
    <mergeCell ref="B71:C71"/>
    <mergeCell ref="B72:C72"/>
    <mergeCell ref="B74:C74"/>
    <mergeCell ref="B75:C75"/>
    <mergeCell ref="B30:C30"/>
    <mergeCell ref="B35:C35"/>
    <mergeCell ref="B85:C85"/>
    <mergeCell ref="B62:C62"/>
    <mergeCell ref="B63:C63"/>
    <mergeCell ref="B64:C64"/>
    <mergeCell ref="B65:C65"/>
    <mergeCell ref="B66:C66"/>
    <mergeCell ref="B67:C67"/>
    <mergeCell ref="B68:C68"/>
    <mergeCell ref="B69:C69"/>
    <mergeCell ref="B77:C77"/>
    <mergeCell ref="B9:C9"/>
    <mergeCell ref="B10:C10"/>
    <mergeCell ref="B11:C11"/>
    <mergeCell ref="B12:C12"/>
    <mergeCell ref="B13:C13"/>
    <mergeCell ref="B15:C15"/>
    <mergeCell ref="B82:C82"/>
    <mergeCell ref="B83:C83"/>
    <mergeCell ref="B58:C58"/>
    <mergeCell ref="B76:C76"/>
    <mergeCell ref="B16:C16"/>
    <mergeCell ref="B14:C14"/>
    <mergeCell ref="B17:C17"/>
    <mergeCell ref="B18:C18"/>
    <mergeCell ref="B19:C19"/>
    <mergeCell ref="B21:C21"/>
    <mergeCell ref="B78:C78"/>
    <mergeCell ref="B79:C79"/>
    <mergeCell ref="B80:C80"/>
    <mergeCell ref="B81:C81"/>
    <mergeCell ref="B22:C22"/>
    <mergeCell ref="A84:C84"/>
    <mergeCell ref="B57:C57"/>
    <mergeCell ref="B59:C59"/>
    <mergeCell ref="B60:C60"/>
    <mergeCell ref="B61:C61"/>
  </mergeCells>
  <printOptions horizontalCentered="1"/>
  <pageMargins left="0" right="0" top="0" bottom="0" header="0" footer="0"/>
  <pageSetup horizontalDpi="600" verticalDpi="600" orientation="landscape" paperSize="9" scale="67" r:id="rId1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2022-03-02T14:08:15Z</dcterms:modified>
  <cp:category/>
  <cp:version/>
  <cp:contentType/>
  <cp:contentStatus/>
</cp:coreProperties>
</file>